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6735" activeTab="4"/>
  </bookViews>
  <sheets>
    <sheet name="регістрація" sheetId="1" r:id="rId1"/>
    <sheet name="розг. оцінка" sheetId="2" r:id="rId2"/>
    <sheet name="види" sheetId="3" r:id="rId3"/>
    <sheet name="по областям" sheetId="4" r:id="rId4"/>
    <sheet name="зведений" sheetId="5" r:id="rId5"/>
  </sheets>
  <definedNames/>
  <calcPr fullCalcOnLoad="1"/>
</workbook>
</file>

<file path=xl/sharedStrings.xml><?xml version="1.0" encoding="utf-8"?>
<sst xmlns="http://schemas.openxmlformats.org/spreadsheetml/2006/main" count="1019" uniqueCount="404">
  <si>
    <t>Регіон</t>
  </si>
  <si>
    <t>Назва закладу, який проводив похід</t>
  </si>
  <si>
    <t>Керівник походу</t>
  </si>
  <si>
    <t>Вид туризму</t>
  </si>
  <si>
    <t>Категорія (ступінь) складності</t>
  </si>
  <si>
    <t>Район проведення</t>
  </si>
  <si>
    <t>Кількість участников</t>
  </si>
  <si>
    <t>Середній бал</t>
  </si>
  <si>
    <t>е-версія</t>
  </si>
  <si>
    <t>Коефіціент</t>
  </si>
  <si>
    <t>Оцінка з коефіціентом</t>
  </si>
  <si>
    <t>Номер</t>
  </si>
  <si>
    <t>Примітка</t>
  </si>
  <si>
    <t>Номер звіту</t>
  </si>
  <si>
    <t>Номер реєстрації звіту</t>
  </si>
  <si>
    <t>Ступень, категорія складності</t>
  </si>
  <si>
    <t>Суддя</t>
  </si>
  <si>
    <t>№ судді</t>
  </si>
  <si>
    <t>1.1.1</t>
  </si>
  <si>
    <t>1.1.2</t>
  </si>
  <si>
    <t>1.1.3</t>
  </si>
  <si>
    <t>1.1.4</t>
  </si>
  <si>
    <t>1.1.5</t>
  </si>
  <si>
    <t>1.1.6</t>
  </si>
  <si>
    <t>1.1.7</t>
  </si>
  <si>
    <t>Разом штрафу</t>
  </si>
  <si>
    <t>1.2.1</t>
  </si>
  <si>
    <t>1.2.2</t>
  </si>
  <si>
    <t>1.2.3</t>
  </si>
  <si>
    <t>1.2.4</t>
  </si>
  <si>
    <t>1.2.5</t>
  </si>
  <si>
    <t>1.2.6</t>
  </si>
  <si>
    <t>1.2.7</t>
  </si>
  <si>
    <t>Разом заохочувальних</t>
  </si>
  <si>
    <t>Разом тактична побудова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</si>
  <si>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</si>
  <si>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</si>
  <si>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</si>
  <si>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</si>
  <si>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</si>
  <si>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</si>
  <si>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</si>
  <si>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</si>
  <si>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</si>
  <si>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</si>
  <si>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</si>
  <si>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Разом штрафів</t>
  </si>
  <si>
    <t>2.2.1</t>
  </si>
  <si>
    <t>2.2.2</t>
  </si>
  <si>
    <t>2.2.3</t>
  </si>
  <si>
    <t>2.2.4</t>
  </si>
  <si>
    <t>Разом тактичне виконання</t>
  </si>
  <si>
    <t>3.1.1</t>
  </si>
  <si>
    <t>3.2.1</t>
  </si>
  <si>
    <t>3.2.2</t>
  </si>
  <si>
    <t>3.2.3</t>
  </si>
  <si>
    <t>Разом технічна складність</t>
  </si>
  <si>
    <t>4.1.1</t>
  </si>
  <si>
    <t>4.1.2</t>
  </si>
  <si>
    <t>4.1.3</t>
  </si>
  <si>
    <t>4.1.4</t>
  </si>
  <si>
    <t>4.1.5</t>
  </si>
  <si>
    <t>4.1.6</t>
  </si>
  <si>
    <t>4.1.7</t>
  </si>
  <si>
    <t>Разом штрафи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</si>
  <si>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</si>
  <si>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</si>
  <si>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</si>
  <si>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</si>
  <si>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</si>
  <si>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</si>
  <si>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</si>
  <si>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</si>
  <si>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</si>
  <si>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</si>
  <si>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Разом технічне проходження</t>
  </si>
  <si>
    <t>5.1.1</t>
  </si>
  <si>
    <t>5.1.2</t>
  </si>
  <si>
    <t>5.1.3</t>
  </si>
  <si>
    <t>5.1.4</t>
  </si>
  <si>
    <t>5.1.5</t>
  </si>
  <si>
    <t>5.1.6.</t>
  </si>
  <si>
    <t>5.1.7</t>
  </si>
  <si>
    <t>5.1.8</t>
  </si>
  <si>
    <t>5.1.9</t>
  </si>
  <si>
    <t>5.1.10</t>
  </si>
  <si>
    <t>5.1.11</t>
  </si>
  <si>
    <t>5.1.12</t>
  </si>
  <si>
    <t>5.2.1</t>
  </si>
  <si>
    <t>5.2.2</t>
  </si>
  <si>
    <t>Разом оформлення звіту</t>
  </si>
  <si>
    <t>Загальна оцінка</t>
  </si>
  <si>
    <t>Номер регистрации отчета</t>
  </si>
  <si>
    <t>К.с.</t>
  </si>
  <si>
    <t>Загальна оцінка 1</t>
  </si>
  <si>
    <t>Загальна оцінка 2</t>
  </si>
  <si>
    <t>Загальна оцінка 3</t>
  </si>
  <si>
    <t>УКРАЇНСЬКИЙ ДЕРЖАВНИЙ ЦЕНТР ТУРИЗМУ І КРАЄЗНАВСТВА УЧНІВСЬКОЇ МОЛОДІ</t>
  </si>
  <si>
    <t>м. Київ</t>
  </si>
  <si>
    <t>№</t>
  </si>
  <si>
    <t>Район проведення походу</t>
  </si>
  <si>
    <t>Оцінка 1</t>
  </si>
  <si>
    <t>Оцінка 2</t>
  </si>
  <si>
    <t>Оцінка 3</t>
  </si>
  <si>
    <t>Оцінка 4</t>
  </si>
  <si>
    <t>Головний суддя</t>
  </si>
  <si>
    <t>Матюшков О.С.</t>
  </si>
  <si>
    <t>Головной секретар</t>
  </si>
  <si>
    <t>Загальна оцінка 4</t>
  </si>
  <si>
    <t>Чернівецька - 9 звітів</t>
  </si>
  <si>
    <t>ПІДСУМКОВИЙ ПРОТОКОЛ (по видам спортивного туризму та категоріям складності)</t>
  </si>
  <si>
    <t xml:space="preserve">№ </t>
  </si>
  <si>
    <t>Кількість учасників</t>
  </si>
  <si>
    <t>оцінка 4</t>
  </si>
  <si>
    <t>шифр регіона</t>
  </si>
  <si>
    <t>Місце</t>
  </si>
  <si>
    <t>І</t>
  </si>
  <si>
    <t>ІІ</t>
  </si>
  <si>
    <t>ІІІ</t>
  </si>
  <si>
    <t>МІНІСТЕРСТВО ОСВІТИ І НАУКИ УКРАЇНИ</t>
  </si>
  <si>
    <t>ЗВЕДЕНИЙ ПРОТОКОЛ</t>
  </si>
  <si>
    <t>Пішохідний</t>
  </si>
  <si>
    <t>Водний</t>
  </si>
  <si>
    <t>Велосипедний</t>
  </si>
  <si>
    <t>Спелео</t>
  </si>
  <si>
    <t>Лижний</t>
  </si>
  <si>
    <t>Сума</t>
  </si>
  <si>
    <t>код региона</t>
  </si>
  <si>
    <t>Чернівецька</t>
  </si>
  <si>
    <t>Миколаївська</t>
  </si>
  <si>
    <t>Сумська</t>
  </si>
  <si>
    <t>Запорізька</t>
  </si>
  <si>
    <t>Полтавська</t>
  </si>
  <si>
    <t>Івано-Франківська</t>
  </si>
  <si>
    <t>Херсонська</t>
  </si>
  <si>
    <t>Волинська</t>
  </si>
  <si>
    <t>Хмельницька</t>
  </si>
  <si>
    <t>Закарпатська</t>
  </si>
  <si>
    <t>Житомирська</t>
  </si>
  <si>
    <t>Черкаська</t>
  </si>
  <si>
    <t>Кіровоградська</t>
  </si>
  <si>
    <t>Дніпропетровська</t>
  </si>
  <si>
    <t>Харківська</t>
  </si>
  <si>
    <t>Вело 3 к.с. - 1 звіт</t>
  </si>
  <si>
    <t>Результат</t>
  </si>
  <si>
    <t>ПІДСУМКОВИЙ  ПРОТОКОЛ (по областях)</t>
  </si>
  <si>
    <t>Кількість учасників:</t>
  </si>
  <si>
    <t>Будинок дитячої та юнацької творчості Олександрійської міської ради</t>
  </si>
  <si>
    <t>3 с.с.</t>
  </si>
  <si>
    <t>Карпати</t>
  </si>
  <si>
    <t>Полтавський обласний центр туризму і краєзнавства учнівської молоді</t>
  </si>
  <si>
    <t>спелео</t>
  </si>
  <si>
    <t>Андросова Валентина Іванівна</t>
  </si>
  <si>
    <t>Філатов Ігор Миколайович</t>
  </si>
  <si>
    <t>Полевий Юрій Богданович</t>
  </si>
  <si>
    <t>Безпалий Микола Андрійович</t>
  </si>
  <si>
    <t>Зайкін Олексій Володимирович</t>
  </si>
  <si>
    <t>Фечо Георгій Юрійович</t>
  </si>
  <si>
    <t>Скадовський центр дитячої та юнацької творчості</t>
  </si>
  <si>
    <t>Суровенний Олександр Володимирович</t>
  </si>
  <si>
    <t>ІІ к.с.</t>
  </si>
  <si>
    <t>І к.с</t>
  </si>
  <si>
    <t>ІІІ к.с</t>
  </si>
  <si>
    <t>Пішохідний 1 к.с. - 13 звітів</t>
  </si>
  <si>
    <t>Вело 1 к.с. - 7 звітів</t>
  </si>
  <si>
    <t>Закарпатська - 2 звіти</t>
  </si>
  <si>
    <t>Кіровоградська - 2 звіти</t>
  </si>
  <si>
    <t>Миколаївська - 9 звітів</t>
  </si>
  <si>
    <t>Черкаська - 2 звіти</t>
  </si>
  <si>
    <t>м. Київ - 3 звіти</t>
  </si>
  <si>
    <t>Мороз Ростислав Михайлович</t>
  </si>
  <si>
    <t>Головний секретар</t>
  </si>
  <si>
    <t>Миколаївська область</t>
  </si>
  <si>
    <t>Чернівецька область</t>
  </si>
  <si>
    <t>Сумська область</t>
  </si>
  <si>
    <t>Івано-Франківська область</t>
  </si>
  <si>
    <t>Запорізька область</t>
  </si>
  <si>
    <t>Херсонська область</t>
  </si>
  <si>
    <t>Полтавська область</t>
  </si>
  <si>
    <t>Хмельницька область</t>
  </si>
  <si>
    <t>Харківська область</t>
  </si>
  <si>
    <t>Житомирська область</t>
  </si>
  <si>
    <t>Волинська область</t>
  </si>
  <si>
    <t>Закарпатська область</t>
  </si>
  <si>
    <t>Дніпропетровська область</t>
  </si>
  <si>
    <t>Черкаська область</t>
  </si>
  <si>
    <t>Кіровоградська область</t>
  </si>
  <si>
    <t>Марченко Анатолій Іванович</t>
  </si>
  <si>
    <t>вело</t>
  </si>
  <si>
    <t>1 к.с.</t>
  </si>
  <si>
    <t>Волков Олександр Леонідович</t>
  </si>
  <si>
    <t>Прикарпаття</t>
  </si>
  <si>
    <t>2 к.с.</t>
  </si>
  <si>
    <t>3 к.с.</t>
  </si>
  <si>
    <t>Нагорний Лев Іванович</t>
  </si>
  <si>
    <t>Мажаєв Андріан Юрійович</t>
  </si>
  <si>
    <t>Камінський Юрій Михайлович</t>
  </si>
  <si>
    <t>р. Дністер</t>
  </si>
  <si>
    <t>КЗ "Центр туристсько-краєзнавчої творчості учнівської молоді" ХОР</t>
  </si>
  <si>
    <t>Плохенко Андрій Валерійович</t>
  </si>
  <si>
    <t>Мінаков Володимир Андрійович</t>
  </si>
  <si>
    <t>Ошека Олена Володимирівна</t>
  </si>
  <si>
    <t>Меленко Оксана Василівна</t>
  </si>
  <si>
    <t xml:space="preserve">пішохідний </t>
  </si>
  <si>
    <t>Шкрамко Ярослав Ярославович</t>
  </si>
  <si>
    <t>Зажерило Роман Леонідович</t>
  </si>
  <si>
    <t>Бацман Жанна Григорівна</t>
  </si>
  <si>
    <t>Сечко Сергій Володимирович</t>
  </si>
  <si>
    <t>Чернігівська</t>
  </si>
  <si>
    <t>Гатич Іван Дмитрович</t>
  </si>
  <si>
    <t>Дрижирук Олександр Миколайович</t>
  </si>
  <si>
    <t>Перехресна Галина Володимирівна</t>
  </si>
  <si>
    <t>Загальна оцінка 5</t>
  </si>
  <si>
    <t>Загальна оцінка 6</t>
  </si>
  <si>
    <t>Загальна оцінка 7</t>
  </si>
  <si>
    <t>Пішохідний 3 с.с. -13 звітів</t>
  </si>
  <si>
    <t>Лижний 3 с.с. - 2 звіти</t>
  </si>
  <si>
    <t>оцінка 5</t>
  </si>
  <si>
    <t>Чернігівська область</t>
  </si>
  <si>
    <t>Волинська - 4 звіти</t>
  </si>
  <si>
    <t>Житомирська - 1 звіт</t>
  </si>
  <si>
    <t>Полтавська - 8 звітів</t>
  </si>
  <si>
    <t>Чернігівська - 1звіт</t>
  </si>
  <si>
    <t>Оцінка 5</t>
  </si>
  <si>
    <t>Пшінка Б.О.</t>
  </si>
  <si>
    <t>V к.с.</t>
  </si>
  <si>
    <t>ЗОШ І-ІІІ ст. с.Раків Ліс Камінь-Каширського р-ну</t>
  </si>
  <si>
    <t>Карпік Сергій Миколайович</t>
  </si>
  <si>
    <t>Володимир-Волинська ЗОШ І-ІІІ ст. №5 ім. А. Кореневського</t>
  </si>
  <si>
    <t>Ківерецька районна станція юних туристів</t>
  </si>
  <si>
    <t>Маневицький районний центр творчості дітей та юнацтва</t>
  </si>
  <si>
    <t>Ніколайчук Микола Андрійович</t>
  </si>
  <si>
    <t>Ясюк Микола Андрійович</t>
  </si>
  <si>
    <t>лижний</t>
  </si>
  <si>
    <t>водний</t>
  </si>
  <si>
    <t>р. Стохід та Припять</t>
  </si>
  <si>
    <t>Луганська</t>
  </si>
  <si>
    <t>Одеська</t>
  </si>
  <si>
    <t>Одеська область</t>
  </si>
  <si>
    <t>Луганська область</t>
  </si>
  <si>
    <t>р. Черемош</t>
  </si>
  <si>
    <t>р. С. Донець</t>
  </si>
  <si>
    <t>Слухай Валентин Володимирович</t>
  </si>
  <si>
    <t>Луганський обласний центр дитячо-юнацького туризму та краєзнавства</t>
  </si>
  <si>
    <t>Болкун Олександр Миколайович</t>
  </si>
  <si>
    <t>Білокуракинська ЗОШ І-ІІІ ступенів № 1 Білокуракинської об’єднаної територіальної громади</t>
  </si>
  <si>
    <t>Комунальна установа «Рубіжанський міський Центр туризму, краєзнавства, спорту та екскурсій учнівської молоді»</t>
  </si>
  <si>
    <t>Тарасенко Ігор Миколайович</t>
  </si>
  <si>
    <t>Герасименко Олександр Володимирович</t>
  </si>
  <si>
    <t>Комунальний заклад позашкільної освіти Центр туризму, краєзнавствата екскурсій учнівської молоді</t>
  </si>
  <si>
    <t>Борисова Лариса Леонідівна</t>
  </si>
  <si>
    <t>КПНЗ "Київський центр дитячо-юнацького туризму, краєзнавства та військово-патріотичного виховання"</t>
  </si>
  <si>
    <t>Федорченко Ігор Іванович</t>
  </si>
  <si>
    <t>Комунальний заклад Рішельєвський ліцей</t>
  </si>
  <si>
    <t>Соколов Олег Вікторович</t>
  </si>
  <si>
    <t>Хмельницький міський центр туризму, краєзнавства та екскурсій учнівської молоді</t>
  </si>
  <si>
    <t>ЗОШ І-ІІІ ст. №1 м. Славута</t>
  </si>
  <si>
    <t>Кам'янець-Подільське позашкільне навчально-виховне об'єднання</t>
  </si>
  <si>
    <t>Хмельницька  область</t>
  </si>
  <si>
    <t>Хмельницька та Тернопільська області</t>
  </si>
  <si>
    <t>Храпач Андрій Віталійович</t>
  </si>
  <si>
    <t>Смолійчук Андрій Данилович</t>
  </si>
  <si>
    <t>Чернівецький обласний центр туризму, краєзнавства, спорту та екскурсій учнівської молоді</t>
  </si>
  <si>
    <t>Мангер Валентин Григорович</t>
  </si>
  <si>
    <t>Глибоцький центр туризму, краєзнавства, спорту та екскурсій учнівської молоді</t>
  </si>
  <si>
    <t>Чоботар Олександр Васильович</t>
  </si>
  <si>
    <t>Фелейдчук Ольга Павлівна</t>
  </si>
  <si>
    <t>Новоселецький районний центр спортивного туризму, краєзнавства та екскурсій учнівської молоді</t>
  </si>
  <si>
    <t>Княгницький Микола Іванович</t>
  </si>
  <si>
    <t>Рурак Валерій Володимирович</t>
  </si>
  <si>
    <t>КЗ "Дніпропетровський дитячо-юнацький центр міжнародного співробітництва</t>
  </si>
  <si>
    <t>Коршок Яков Вілійович</t>
  </si>
  <si>
    <t>Гордієнко Олексій Олексійович</t>
  </si>
  <si>
    <t>р. Рось</t>
  </si>
  <si>
    <t>КПНЗ "Центр туризму, ераєзнавства та екскурсій учнівської молоді Фортуна" Криворізької міської ради</t>
  </si>
  <si>
    <t>Іванченко Ярослав Ігорович</t>
  </si>
  <si>
    <t>КПНЗ "Центр туризму, ераєзнавства та екскурсій учнівської молоді Інгулецького району" Криворізької міської ради</t>
  </si>
  <si>
    <t>Комунальний заклад освіти навчально-виховний комплекс №6 "Перспектива" м. Жовті Води</t>
  </si>
  <si>
    <t>Полохін Володимир Генадійович</t>
  </si>
  <si>
    <t>мото</t>
  </si>
  <si>
    <t>Дніпропетровська та Кіровоградська області</t>
  </si>
  <si>
    <t>КПЗО "Солонянський районний центр дитячої та юнацької творчості"</t>
  </si>
  <si>
    <t>Сухінський Олесь Андрійович</t>
  </si>
  <si>
    <t>Первомайська ЗОШ І-ІІІ ст. №5</t>
  </si>
  <si>
    <t>Ковалик Олена Олександрівна</t>
  </si>
  <si>
    <t>р. Ворскла</t>
  </si>
  <si>
    <t>Черкаський обласний центр туризму, краєзнавства і екскурсій учнівської молоді</t>
  </si>
  <si>
    <t>Закарпатський центр туризму, краєзнавства, екскурсій і спорту учнівської молоді</t>
  </si>
  <si>
    <t>Дешко  Наталія Василівна</t>
  </si>
  <si>
    <t>Корнієнко Віктор Михайлович</t>
  </si>
  <si>
    <t>Ізмайлов Сергій Петрович</t>
  </si>
  <si>
    <t>КЗ "Центр туризму" ЗОР</t>
  </si>
  <si>
    <t>Рогатіна Яна Олександрівна</t>
  </si>
  <si>
    <t>КУ Вербівська загальноосвітня школа І-ІІІ ст. Городищенської районної ради Запорізької області</t>
  </si>
  <si>
    <t>Бебешко Світлана Яківна</t>
  </si>
  <si>
    <t>Янущенко Дмитро Вікторович</t>
  </si>
  <si>
    <t>Запорізька та Дніпропетровська області</t>
  </si>
  <si>
    <t>Запорізька  область</t>
  </si>
  <si>
    <t>Дібровський Олексій Володимирович</t>
  </si>
  <si>
    <t>Гмирянська загальноосвітня школа І-ІІІ ст. Ічнянської районної ради</t>
  </si>
  <si>
    <t>Кізуб Ігор Борисович</t>
  </si>
  <si>
    <t>Житомирський обласний центр туризму, краєзнавства, спорту та екскурсій учнівської молоді</t>
  </si>
  <si>
    <t>МОЦТКЕ УМ</t>
  </si>
  <si>
    <t>ЦПР Вітовського району, Лиманівська ЗОШ</t>
  </si>
  <si>
    <t>р. П. Буг</t>
  </si>
  <si>
    <t>Трощенко Володимир Олександрович</t>
  </si>
  <si>
    <t>Гладка Олена Володимирівна</t>
  </si>
  <si>
    <t>Овсяннікова Олена Вікторівна</t>
  </si>
  <si>
    <t>Пушкаренко Валентина Дмитрівна</t>
  </si>
  <si>
    <t>Мартинов Сергій Володимирович</t>
  </si>
  <si>
    <t>Брагін Анатолій Леонідович</t>
  </si>
  <si>
    <t>Херсонський центр позашкільної роботи Херсонської міської ради</t>
  </si>
  <si>
    <t>р. Дніпро</t>
  </si>
  <si>
    <t>Херсонська загальноосвітня школа №32 Херсонської міської ради</t>
  </si>
  <si>
    <t>Кульчицький Олег Євгенович</t>
  </si>
  <si>
    <t>Центр спорту, туризму та екскурсій "Данапріс" Новокаховської  міської ради</t>
  </si>
  <si>
    <t>п. Млинки</t>
  </si>
  <si>
    <t>Криворучко Анатолій вікторович</t>
  </si>
  <si>
    <t>Полтавський міський центр позашкільної освіти</t>
  </si>
  <si>
    <t>Макуха Анатолій Васильович</t>
  </si>
  <si>
    <t>Будинок дитячої та юнацької творчості Пирятинської районної державної адміністрації</t>
  </si>
  <si>
    <t>Кабушка Сергій Васильович</t>
  </si>
  <si>
    <t>Станція юних туристів імені Давида Гурамішвілі, Миргород</t>
  </si>
  <si>
    <t>р. Псел</t>
  </si>
  <si>
    <t>Шацькі озера</t>
  </si>
  <si>
    <t>п. Оптимістична</t>
  </si>
  <si>
    <t>Сумський обласний центр позашкільної освіти та роботи з талановитою молоддю</t>
  </si>
  <si>
    <t>Сталинський Валентин Олексійович</t>
  </si>
  <si>
    <t>Мараховська Зоя Анатоліївна</t>
  </si>
  <si>
    <t>Мараховський Станіслва Олексійович</t>
  </si>
  <si>
    <t>Кондратенко Дмитро Євгенович</t>
  </si>
  <si>
    <t>Дегтярьов Руслан Костянтинович</t>
  </si>
  <si>
    <t>Рівненська</t>
  </si>
  <si>
    <t>Острозька ЗОШ І-ІІІ ст. №1</t>
  </si>
  <si>
    <t>Гулько Андрій Володимирович</t>
  </si>
  <si>
    <t>Рівненська область</t>
  </si>
  <si>
    <t>Богородчанська ЗОШ І-ІІІ ст. №2 Богородчанської районної ради</t>
  </si>
  <si>
    <t>Долинська філія Івано-Франківського ОДЦТКУМ</t>
  </si>
  <si>
    <t>Коломийська станція юних туристів</t>
  </si>
  <si>
    <t>Багрій Роман Іванович</t>
  </si>
  <si>
    <t>ШалаєнкоАндрій Миколайович</t>
  </si>
  <si>
    <t>Водний 3 с.с. - 9 звітів</t>
  </si>
  <si>
    <t>Водний 1 к.с - 6 звітів</t>
  </si>
  <si>
    <t>Вело 3 с.с. - 9 звітів</t>
  </si>
  <si>
    <t>Вело 2 к.с. - 3 звіти</t>
  </si>
  <si>
    <t>Спелео 3 с.с. - 1 звіти</t>
  </si>
  <si>
    <t>Спелео 1 к.с. - 1 звіти</t>
  </si>
  <si>
    <t>Спелео 2 к.с. - 1 звіти</t>
  </si>
  <si>
    <t>Мото 1 к.с. - 1 звіти</t>
  </si>
  <si>
    <t>Дніпропетровська - 7 звітів</t>
  </si>
  <si>
    <t>Запорізька - 6 звітів</t>
  </si>
  <si>
    <t>Луганська - 5 звіти</t>
  </si>
  <si>
    <t>Одеська - 1 звітів</t>
  </si>
  <si>
    <t>Сумська - 10 звітів</t>
  </si>
  <si>
    <t>Харківська - 1 звіти</t>
  </si>
  <si>
    <t>Херсонська - 8 звітів</t>
  </si>
  <si>
    <t>Хмельницька - 4 звітів</t>
  </si>
  <si>
    <t>Шифр регіону</t>
  </si>
  <si>
    <t>Рівненська - 1 звіт</t>
  </si>
  <si>
    <t>Сумська Область</t>
  </si>
  <si>
    <t>Мото</t>
  </si>
  <si>
    <t>Донецька</t>
  </si>
  <si>
    <t>Донецький обласний центр туризму та краєзнавства учнівської молоді</t>
  </si>
  <si>
    <t>Тищенко Лілія Анатоліївна</t>
  </si>
  <si>
    <t>Донецька - 1 звіт</t>
  </si>
  <si>
    <t>Іванченко Я.І.</t>
  </si>
  <si>
    <t>Брагіна Л.В.</t>
  </si>
  <si>
    <t>Михайленко Т.А.</t>
  </si>
  <si>
    <t>Жаков О.В.</t>
  </si>
  <si>
    <t>Вертеленко О.Г.</t>
  </si>
  <si>
    <t>Іванов О.В.</t>
  </si>
  <si>
    <t>Колотуха О.В.</t>
  </si>
  <si>
    <t>Федорченко І. І.</t>
  </si>
  <si>
    <t>Губенко В.І.</t>
  </si>
  <si>
    <t>Мараховський С.О.</t>
  </si>
  <si>
    <t>Куцевалов А.В.</t>
  </si>
  <si>
    <t>Сечко С.В.</t>
  </si>
  <si>
    <t>Пазюк М.М.</t>
  </si>
  <si>
    <t>Кондратенко Д.Є.</t>
  </si>
  <si>
    <t>Крупко М.Ф,</t>
  </si>
  <si>
    <t>Перехресна Г.В.</t>
  </si>
  <si>
    <t>Федчук Р.І.</t>
  </si>
  <si>
    <t>Глеба Р.С.</t>
  </si>
  <si>
    <t>Марченко А.І.</t>
  </si>
  <si>
    <t>Пилипчук Ю.В.</t>
  </si>
  <si>
    <t>Кондратенко О.М.</t>
  </si>
  <si>
    <t>Наровлянський О.Д.</t>
  </si>
  <si>
    <t>Наровлянська М.Д.</t>
  </si>
  <si>
    <t>Зняття</t>
  </si>
  <si>
    <t>Рибачок В.І.</t>
  </si>
  <si>
    <t>Трощенко В.О.</t>
  </si>
  <si>
    <t>Шпарик С.Г.</t>
  </si>
  <si>
    <t>Мороз М.В.</t>
  </si>
  <si>
    <t xml:space="preserve">Гатич І.Д. </t>
  </si>
  <si>
    <t>Пішохідний 2 к.с. - 6 звітів</t>
  </si>
  <si>
    <t>Водний 2 к.с. - 4 звіти</t>
  </si>
  <si>
    <t>Гладка О.В.</t>
  </si>
  <si>
    <t>Полохін В.Г.</t>
  </si>
  <si>
    <t>13-16 березня 2018р.</t>
  </si>
  <si>
    <t>ВСЕУКРАЇНСЬКІ ЗМАГАННЯ ЗІ СПОРТИВНИХ  ТУРИСТСЬКИХ ПОХОДІВ СЕРЕД УЧНІВСЬКОЇ МОЛОДІ ЗА 2016-2017 н.р.</t>
  </si>
  <si>
    <t>Пішохідний 3 к.с. - 3 звіт</t>
  </si>
  <si>
    <t>Івано-Франківська - 3 звіти</t>
  </si>
  <si>
    <t>Дудка А.П.</t>
  </si>
  <si>
    <t>Валієва Л.М.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</si>
</sst>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  <numFmt numFmtId="182" formatCode="0.000"/>
  </numFmts>
  <fonts count="55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180" fontId="9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32" borderId="0" xfId="0" applyFont="1" applyFill="1" applyAlignment="1">
      <alignment/>
    </xf>
    <xf numFmtId="180" fontId="9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3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1" fillId="33" borderId="10" xfId="0" applyNumberFormat="1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textRotation="90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180" fontId="2" fillId="33" borderId="10" xfId="0" applyNumberFormat="1" applyFont="1" applyFill="1" applyBorder="1" applyAlignment="1">
      <alignment horizontal="left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19" fillId="33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180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80" fontId="2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" fillId="34" borderId="10" xfId="53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10" xfId="53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X82"/>
  <sheetViews>
    <sheetView zoomScaleSheetLayoutView="90" zoomScalePageLayoutView="0" workbookViewId="0" topLeftCell="A10">
      <selection activeCell="C81" sqref="C81:L81"/>
    </sheetView>
  </sheetViews>
  <sheetFormatPr defaultColWidth="9.140625" defaultRowHeight="15"/>
  <cols>
    <col min="1" max="1" width="2.8515625" style="100" customWidth="1"/>
    <col min="2" max="2" width="3.140625" style="106" customWidth="1"/>
    <col min="3" max="3" width="22.57421875" style="115" customWidth="1"/>
    <col min="4" max="4" width="30.421875" style="106" customWidth="1"/>
    <col min="5" max="5" width="31.8515625" style="106" customWidth="1"/>
    <col min="6" max="6" width="15.8515625" style="106" customWidth="1"/>
    <col min="7" max="7" width="6.28125" style="100" customWidth="1"/>
    <col min="8" max="8" width="19.28125" style="116" customWidth="1"/>
    <col min="9" max="9" width="4.7109375" style="100" customWidth="1"/>
    <col min="10" max="10" width="9.140625" style="106" customWidth="1"/>
    <col min="11" max="12" width="9.140625" style="100" customWidth="1"/>
    <col min="13" max="13" width="3.140625" style="117" customWidth="1"/>
    <col min="14" max="14" width="3.140625" style="100" customWidth="1"/>
    <col min="15" max="15" width="23.00390625" style="106" customWidth="1"/>
    <col min="16" max="16" width="7.57421875" style="106" customWidth="1"/>
    <col min="17" max="17" width="9.140625" style="106" customWidth="1"/>
    <col min="18" max="18" width="2.7109375" style="106" customWidth="1"/>
    <col min="19" max="16384" width="9.140625" style="106" customWidth="1"/>
  </cols>
  <sheetData>
    <row r="1" spans="2:24" ht="100.5">
      <c r="B1" s="101" t="s">
        <v>13</v>
      </c>
      <c r="C1" s="93" t="s">
        <v>0</v>
      </c>
      <c r="D1" s="102" t="s">
        <v>1</v>
      </c>
      <c r="E1" s="102" t="s">
        <v>2</v>
      </c>
      <c r="F1" s="93" t="s">
        <v>3</v>
      </c>
      <c r="G1" s="101" t="s">
        <v>4</v>
      </c>
      <c r="H1" s="103" t="s">
        <v>5</v>
      </c>
      <c r="I1" s="101" t="s">
        <v>6</v>
      </c>
      <c r="J1" s="101" t="s">
        <v>7</v>
      </c>
      <c r="K1" s="101" t="s">
        <v>8</v>
      </c>
      <c r="L1" s="101" t="s">
        <v>9</v>
      </c>
      <c r="M1" s="104" t="s">
        <v>10</v>
      </c>
      <c r="N1" s="101" t="s">
        <v>11</v>
      </c>
      <c r="O1" s="101" t="s">
        <v>12</v>
      </c>
      <c r="P1" s="105"/>
      <c r="Q1" s="105"/>
      <c r="R1" s="105"/>
      <c r="T1" s="107" t="s">
        <v>148</v>
      </c>
      <c r="U1" s="107" t="s">
        <v>161</v>
      </c>
      <c r="V1" s="107" t="s">
        <v>160</v>
      </c>
      <c r="W1" s="107" t="s">
        <v>162</v>
      </c>
      <c r="X1" s="106" t="s">
        <v>225</v>
      </c>
    </row>
    <row r="2" spans="1:17" s="111" customFormat="1" ht="36" customHeight="1">
      <c r="A2" s="108">
        <v>2</v>
      </c>
      <c r="B2" s="2">
        <v>2</v>
      </c>
      <c r="C2" s="3" t="s">
        <v>135</v>
      </c>
      <c r="D2" s="3" t="s">
        <v>226</v>
      </c>
      <c r="E2" s="4" t="s">
        <v>227</v>
      </c>
      <c r="F2" s="5" t="s">
        <v>203</v>
      </c>
      <c r="G2" s="118" t="s">
        <v>189</v>
      </c>
      <c r="H2" s="121" t="s">
        <v>149</v>
      </c>
      <c r="I2" s="6">
        <v>14</v>
      </c>
      <c r="J2" s="113"/>
      <c r="K2" s="219">
        <v>0</v>
      </c>
      <c r="L2" s="88">
        <f>IF($G2="3 с.с.",0.8,IF($G2="1 к.с.",1,IF($G2="2 к.с.",1.2,IF($G2="3 к.с.",1.4,0))))</f>
        <v>1</v>
      </c>
      <c r="M2" s="114"/>
      <c r="N2" s="88">
        <f>B2</f>
        <v>2</v>
      </c>
      <c r="O2" s="95"/>
      <c r="P2" s="105"/>
      <c r="Q2" s="105"/>
    </row>
    <row r="3" spans="1:18" s="111" customFormat="1" ht="36.75" customHeight="1">
      <c r="A3" s="108">
        <v>3</v>
      </c>
      <c r="B3" s="2">
        <v>3</v>
      </c>
      <c r="C3" s="3" t="s">
        <v>135</v>
      </c>
      <c r="D3" s="3" t="s">
        <v>228</v>
      </c>
      <c r="E3" s="4" t="s">
        <v>204</v>
      </c>
      <c r="F3" s="5" t="s">
        <v>203</v>
      </c>
      <c r="G3" s="118" t="s">
        <v>148</v>
      </c>
      <c r="H3" s="121" t="s">
        <v>149</v>
      </c>
      <c r="I3" s="6">
        <v>15</v>
      </c>
      <c r="J3" s="113"/>
      <c r="K3" s="171">
        <v>3</v>
      </c>
      <c r="L3" s="88">
        <f>IF($G3="3 с.с.",0.8,IF($G3="1 к.с.",1,IF($G3="2 к.с.",1.2,IF($G3="3 к.с.",1.4,0))))</f>
        <v>0.8</v>
      </c>
      <c r="M3" s="114"/>
      <c r="N3" s="88">
        <f>B3</f>
        <v>3</v>
      </c>
      <c r="O3" s="113"/>
      <c r="P3" s="112"/>
      <c r="Q3" s="112"/>
      <c r="R3" s="105"/>
    </row>
    <row r="4" spans="1:23" s="111" customFormat="1" ht="36" customHeight="1">
      <c r="A4" s="108">
        <v>4</v>
      </c>
      <c r="B4" s="2">
        <v>4</v>
      </c>
      <c r="C4" s="3" t="s">
        <v>135</v>
      </c>
      <c r="D4" s="3" t="s">
        <v>229</v>
      </c>
      <c r="E4" s="4" t="s">
        <v>231</v>
      </c>
      <c r="F4" s="5" t="s">
        <v>233</v>
      </c>
      <c r="G4" s="118" t="s">
        <v>148</v>
      </c>
      <c r="H4" s="121" t="s">
        <v>182</v>
      </c>
      <c r="I4" s="6">
        <v>9</v>
      </c>
      <c r="J4" s="113"/>
      <c r="K4" s="219">
        <v>0</v>
      </c>
      <c r="L4" s="88">
        <f>IF($G4="3 с.с.",0.8,IF($G4="1 к.с.",1,IF($G4="2 к.с.",1.2,IF($G4="3 к.с.",1.4,0))))</f>
        <v>0.8</v>
      </c>
      <c r="M4" s="114"/>
      <c r="N4" s="88">
        <f>B4</f>
        <v>4</v>
      </c>
      <c r="O4" s="113"/>
      <c r="P4" s="105"/>
      <c r="Q4" s="105"/>
      <c r="R4" s="105"/>
      <c r="S4" s="105"/>
      <c r="T4" s="105"/>
      <c r="U4" s="105"/>
      <c r="V4" s="105"/>
      <c r="W4" s="105"/>
    </row>
    <row r="5" spans="1:23" s="111" customFormat="1" ht="36" customHeight="1">
      <c r="A5" s="108">
        <v>5</v>
      </c>
      <c r="B5" s="2">
        <v>5</v>
      </c>
      <c r="C5" s="3" t="s">
        <v>135</v>
      </c>
      <c r="D5" s="3" t="s">
        <v>230</v>
      </c>
      <c r="E5" s="4" t="s">
        <v>232</v>
      </c>
      <c r="F5" s="5" t="s">
        <v>234</v>
      </c>
      <c r="G5" s="118" t="s">
        <v>148</v>
      </c>
      <c r="H5" s="121" t="s">
        <v>235</v>
      </c>
      <c r="I5" s="6">
        <v>12</v>
      </c>
      <c r="J5" s="109"/>
      <c r="K5" s="219">
        <v>0</v>
      </c>
      <c r="L5" s="88">
        <f>IF($G5="3 с.с.",0.8,IF($G5="1 к.с.",1,IF($G5="2 к.с.",1.2,IF($G5="3 к.с.",1.4,0))))</f>
        <v>0.8</v>
      </c>
      <c r="M5" s="110"/>
      <c r="N5" s="88">
        <f>B5</f>
        <v>5</v>
      </c>
      <c r="O5" s="113"/>
      <c r="P5" s="105"/>
      <c r="Q5" s="105"/>
      <c r="R5" s="105"/>
      <c r="S5" s="105"/>
      <c r="T5" s="105"/>
      <c r="U5" s="105"/>
      <c r="V5" s="105"/>
      <c r="W5" s="105"/>
    </row>
    <row r="6" spans="1:23" s="111" customFormat="1" ht="36" customHeight="1">
      <c r="A6" s="108">
        <v>6</v>
      </c>
      <c r="B6" s="2">
        <v>6</v>
      </c>
      <c r="C6" s="3" t="s">
        <v>236</v>
      </c>
      <c r="D6" s="3" t="s">
        <v>245</v>
      </c>
      <c r="E6" s="4" t="s">
        <v>244</v>
      </c>
      <c r="F6" s="5" t="s">
        <v>188</v>
      </c>
      <c r="G6" s="118" t="s">
        <v>189</v>
      </c>
      <c r="H6" s="121" t="s">
        <v>238</v>
      </c>
      <c r="I6" s="6">
        <v>8</v>
      </c>
      <c r="J6" s="109"/>
      <c r="K6" s="171">
        <v>3</v>
      </c>
      <c r="L6" s="88">
        <f>IF($G6="3 с.с.",0.8,IF($G6="1 к.с.",1,IF($G6="2 к.с.",1.2,IF($G6="3 к.с.",1.4,0))))</f>
        <v>1</v>
      </c>
      <c r="M6" s="110"/>
      <c r="N6" s="88">
        <f>B6</f>
        <v>6</v>
      </c>
      <c r="O6" s="113"/>
      <c r="P6" s="105"/>
      <c r="Q6" s="105"/>
      <c r="S6" s="105"/>
      <c r="T6" s="105"/>
      <c r="U6" s="105"/>
      <c r="V6" s="105"/>
      <c r="W6" s="105"/>
    </row>
    <row r="7" spans="1:17" s="111" customFormat="1" ht="42" customHeight="1">
      <c r="A7" s="108">
        <v>7</v>
      </c>
      <c r="B7" s="2">
        <v>7</v>
      </c>
      <c r="C7" s="3" t="s">
        <v>236</v>
      </c>
      <c r="D7" s="3" t="s">
        <v>243</v>
      </c>
      <c r="E7" s="4" t="s">
        <v>242</v>
      </c>
      <c r="F7" s="5" t="s">
        <v>188</v>
      </c>
      <c r="G7" s="118" t="s">
        <v>148</v>
      </c>
      <c r="H7" s="121" t="s">
        <v>239</v>
      </c>
      <c r="I7" s="6">
        <v>8</v>
      </c>
      <c r="J7" s="113"/>
      <c r="K7" s="171">
        <v>3</v>
      </c>
      <c r="L7" s="88">
        <f>IF($G7="3 с.с.",0.8,IF($G7="1 к.с.",1,IF($G7="2 к.с.",1.2,IF($G7="3 к.с.",1.4,0))))</f>
        <v>0.8</v>
      </c>
      <c r="M7" s="114"/>
      <c r="N7" s="88">
        <f>B7</f>
        <v>7</v>
      </c>
      <c r="O7" s="113"/>
      <c r="P7" s="105"/>
      <c r="Q7" s="105"/>
    </row>
    <row r="8" spans="1:18" s="111" customFormat="1" ht="36" customHeight="1">
      <c r="A8" s="108">
        <v>8</v>
      </c>
      <c r="B8" s="2">
        <v>8</v>
      </c>
      <c r="C8" s="3" t="s">
        <v>236</v>
      </c>
      <c r="D8" s="3" t="s">
        <v>249</v>
      </c>
      <c r="E8" s="4" t="s">
        <v>250</v>
      </c>
      <c r="F8" s="5" t="s">
        <v>234</v>
      </c>
      <c r="G8" s="118" t="s">
        <v>192</v>
      </c>
      <c r="H8" s="122" t="s">
        <v>240</v>
      </c>
      <c r="I8" s="6">
        <v>15</v>
      </c>
      <c r="J8" s="113"/>
      <c r="K8" s="171">
        <v>3</v>
      </c>
      <c r="L8" s="88">
        <f>IF($G8="3 с.с.",0.8,IF($G8="1 к.с.",1,IF($G8="2 к.с.",1.2,IF($G8="3 к.с.",1.4,0))))</f>
        <v>1.2</v>
      </c>
      <c r="M8" s="114"/>
      <c r="N8" s="88">
        <f>B8</f>
        <v>8</v>
      </c>
      <c r="O8" s="113"/>
      <c r="P8" s="105"/>
      <c r="Q8" s="105"/>
      <c r="R8" s="105"/>
    </row>
    <row r="9" spans="1:23" s="111" customFormat="1" ht="41.25" customHeight="1">
      <c r="A9" s="108">
        <v>9</v>
      </c>
      <c r="B9" s="2">
        <v>9</v>
      </c>
      <c r="C9" s="3" t="s">
        <v>236</v>
      </c>
      <c r="D9" s="3" t="s">
        <v>249</v>
      </c>
      <c r="E9" s="4" t="s">
        <v>248</v>
      </c>
      <c r="F9" s="5" t="s">
        <v>234</v>
      </c>
      <c r="G9" s="118" t="s">
        <v>189</v>
      </c>
      <c r="H9" s="122" t="s">
        <v>241</v>
      </c>
      <c r="I9" s="6">
        <v>11</v>
      </c>
      <c r="J9" s="113"/>
      <c r="K9" s="171">
        <v>3</v>
      </c>
      <c r="L9" s="88">
        <f>IF($G9="3 с.с.",0.8,IF($G9="1 к.с.",1,IF($G9="2 к.с.",1.2,IF($G9="3 к.с.",1.4,0))))</f>
        <v>1</v>
      </c>
      <c r="M9" s="114"/>
      <c r="N9" s="88">
        <f>B9</f>
        <v>9</v>
      </c>
      <c r="O9" s="113"/>
      <c r="P9" s="105"/>
      <c r="Q9" s="105"/>
      <c r="S9" s="105"/>
      <c r="T9" s="105"/>
      <c r="U9" s="105"/>
      <c r="V9" s="105"/>
      <c r="W9" s="105"/>
    </row>
    <row r="10" spans="1:18" s="111" customFormat="1" ht="36" customHeight="1">
      <c r="A10" s="108">
        <v>10</v>
      </c>
      <c r="B10" s="2">
        <v>10</v>
      </c>
      <c r="C10" s="3" t="s">
        <v>236</v>
      </c>
      <c r="D10" s="3" t="s">
        <v>246</v>
      </c>
      <c r="E10" s="4" t="s">
        <v>247</v>
      </c>
      <c r="F10" s="5" t="s">
        <v>234</v>
      </c>
      <c r="G10" s="118" t="s">
        <v>148</v>
      </c>
      <c r="H10" s="121" t="s">
        <v>241</v>
      </c>
      <c r="I10" s="6">
        <v>9</v>
      </c>
      <c r="J10" s="113"/>
      <c r="K10" s="171">
        <v>3</v>
      </c>
      <c r="L10" s="88">
        <f>IF($G10="3 с.с.",0.8,IF($G10="1 к.с.",1,IF($G10="2 к.с.",1.2,IF($G10="3 к.с.",1.4,0))))</f>
        <v>0.8</v>
      </c>
      <c r="M10" s="114"/>
      <c r="N10" s="88">
        <f>B10</f>
        <v>10</v>
      </c>
      <c r="O10" s="113"/>
      <c r="P10" s="105"/>
      <c r="Q10" s="105"/>
      <c r="R10" s="105"/>
    </row>
    <row r="11" spans="1:23" s="111" customFormat="1" ht="37.5" customHeight="1">
      <c r="A11" s="108">
        <v>11</v>
      </c>
      <c r="B11" s="2">
        <v>11</v>
      </c>
      <c r="C11" s="3" t="s">
        <v>98</v>
      </c>
      <c r="D11" s="3" t="s">
        <v>251</v>
      </c>
      <c r="E11" s="4" t="s">
        <v>252</v>
      </c>
      <c r="F11" s="5" t="s">
        <v>234</v>
      </c>
      <c r="G11" s="118" t="s">
        <v>148</v>
      </c>
      <c r="H11" s="121" t="s">
        <v>197</v>
      </c>
      <c r="I11" s="6">
        <v>12</v>
      </c>
      <c r="J11" s="109"/>
      <c r="K11" s="171">
        <v>3</v>
      </c>
      <c r="L11" s="88">
        <f>IF($G11="3 с.с.",0.8,IF($G11="1 к.с.",1,IF($G11="2 к.с.",1.2,IF($G11="3 к.с.",1.4,0))))</f>
        <v>0.8</v>
      </c>
      <c r="M11" s="110"/>
      <c r="N11" s="88">
        <f>B11</f>
        <v>11</v>
      </c>
      <c r="O11" s="113"/>
      <c r="P11" s="105"/>
      <c r="Q11" s="105"/>
      <c r="R11" s="105"/>
      <c r="S11" s="105"/>
      <c r="T11" s="105"/>
      <c r="U11" s="105"/>
      <c r="V11" s="105"/>
      <c r="W11" s="105"/>
    </row>
    <row r="12" spans="1:23" s="111" customFormat="1" ht="57.75" customHeight="1">
      <c r="A12" s="108">
        <v>12</v>
      </c>
      <c r="B12" s="2">
        <v>12</v>
      </c>
      <c r="C12" s="3" t="s">
        <v>237</v>
      </c>
      <c r="D12" s="3" t="s">
        <v>253</v>
      </c>
      <c r="E12" s="4" t="s">
        <v>254</v>
      </c>
      <c r="F12" s="5" t="s">
        <v>203</v>
      </c>
      <c r="G12" s="118" t="s">
        <v>148</v>
      </c>
      <c r="H12" s="121" t="s">
        <v>149</v>
      </c>
      <c r="I12" s="6">
        <v>11</v>
      </c>
      <c r="J12" s="109"/>
      <c r="K12" s="171">
        <v>3</v>
      </c>
      <c r="L12" s="88">
        <f>IF($G12="3 с.с.",0.8,IF($G12="1 к.с.",1,IF($G12="2 к.с.",1.2,IF($G12="3 к.с.",1.4,0))))</f>
        <v>0.8</v>
      </c>
      <c r="M12" s="110"/>
      <c r="N12" s="88">
        <f>B12</f>
        <v>12</v>
      </c>
      <c r="O12" s="119"/>
      <c r="P12" s="105"/>
      <c r="Q12" s="105"/>
      <c r="S12" s="105"/>
      <c r="T12" s="105"/>
      <c r="U12" s="105"/>
      <c r="V12" s="105"/>
      <c r="W12" s="105"/>
    </row>
    <row r="13" spans="1:17" s="111" customFormat="1" ht="39" customHeight="1">
      <c r="A13" s="108">
        <v>13</v>
      </c>
      <c r="B13" s="2">
        <v>13</v>
      </c>
      <c r="C13" s="3" t="s">
        <v>136</v>
      </c>
      <c r="D13" s="3" t="s">
        <v>255</v>
      </c>
      <c r="E13" s="4" t="s">
        <v>260</v>
      </c>
      <c r="F13" s="5" t="s">
        <v>203</v>
      </c>
      <c r="G13" s="118" t="s">
        <v>189</v>
      </c>
      <c r="H13" s="121" t="s">
        <v>149</v>
      </c>
      <c r="I13" s="6">
        <v>8</v>
      </c>
      <c r="J13" s="113"/>
      <c r="K13" s="171">
        <v>3</v>
      </c>
      <c r="L13" s="88">
        <f>IF($G13="3 с.с.",0.8,IF($G13="1 к.с.",1,IF($G13="2 к.с.",1.2,IF($G13="3 к.с.",1.4,0))))</f>
        <v>1</v>
      </c>
      <c r="M13" s="114"/>
      <c r="N13" s="88">
        <f>B13</f>
        <v>13</v>
      </c>
      <c r="O13" s="85"/>
      <c r="P13" s="105"/>
      <c r="Q13" s="105"/>
    </row>
    <row r="14" spans="1:17" s="111" customFormat="1" ht="41.25" customHeight="1">
      <c r="A14" s="108">
        <v>14</v>
      </c>
      <c r="B14" s="2">
        <v>14</v>
      </c>
      <c r="C14" s="3" t="s">
        <v>136</v>
      </c>
      <c r="D14" s="3" t="s">
        <v>256</v>
      </c>
      <c r="E14" s="4" t="s">
        <v>261</v>
      </c>
      <c r="F14" s="5" t="s">
        <v>203</v>
      </c>
      <c r="G14" s="118" t="s">
        <v>148</v>
      </c>
      <c r="H14" s="121" t="s">
        <v>149</v>
      </c>
      <c r="I14" s="6">
        <v>8</v>
      </c>
      <c r="J14" s="113"/>
      <c r="K14" s="171">
        <v>3</v>
      </c>
      <c r="L14" s="88">
        <f>IF($G14="3 с.с.",0.8,IF($G14="1 к.с.",1,IF($G14="2 к.с.",1.2,IF($G14="3 к.с.",1.4,0))))</f>
        <v>0.8</v>
      </c>
      <c r="M14" s="114"/>
      <c r="N14" s="88">
        <f>B14</f>
        <v>14</v>
      </c>
      <c r="O14" s="85"/>
      <c r="P14" s="105"/>
      <c r="Q14" s="105"/>
    </row>
    <row r="15" spans="1:17" s="111" customFormat="1" ht="36" customHeight="1">
      <c r="A15" s="108">
        <v>15</v>
      </c>
      <c r="B15" s="2">
        <v>15</v>
      </c>
      <c r="C15" s="3" t="s">
        <v>136</v>
      </c>
      <c r="D15" s="3" t="s">
        <v>257</v>
      </c>
      <c r="E15" s="4" t="s">
        <v>154</v>
      </c>
      <c r="F15" s="5" t="s">
        <v>188</v>
      </c>
      <c r="G15" s="118" t="s">
        <v>189</v>
      </c>
      <c r="H15" s="121" t="s">
        <v>259</v>
      </c>
      <c r="I15" s="6">
        <v>11</v>
      </c>
      <c r="J15" s="113"/>
      <c r="K15" s="171">
        <v>3</v>
      </c>
      <c r="L15" s="88">
        <f>IF($G15="3 с.с.",0.8,IF($G15="1 к.с.",1,IF($G15="2 к.с.",1.2,IF($G15="3 к.с.",1.4,0))))</f>
        <v>1</v>
      </c>
      <c r="M15" s="114"/>
      <c r="N15" s="88">
        <f>B15</f>
        <v>15</v>
      </c>
      <c r="O15" s="113"/>
      <c r="P15" s="112"/>
      <c r="Q15" s="112"/>
    </row>
    <row r="16" spans="1:17" s="111" customFormat="1" ht="36" customHeight="1">
      <c r="A16" s="108">
        <v>16</v>
      </c>
      <c r="B16" s="2">
        <v>16</v>
      </c>
      <c r="C16" s="3" t="s">
        <v>136</v>
      </c>
      <c r="D16" s="3" t="s">
        <v>257</v>
      </c>
      <c r="E16" s="4" t="s">
        <v>154</v>
      </c>
      <c r="F16" s="5" t="s">
        <v>151</v>
      </c>
      <c r="G16" s="118" t="s">
        <v>189</v>
      </c>
      <c r="H16" s="121" t="s">
        <v>258</v>
      </c>
      <c r="I16" s="6">
        <v>11</v>
      </c>
      <c r="J16" s="109"/>
      <c r="K16" s="171">
        <v>3</v>
      </c>
      <c r="L16" s="88">
        <f>IF($G16="3 с.с.",0.8,IF($G16="1 к.с.",1,IF($G16="2 к.с.",1.2,IF($G16="3 к.с.",1.4,0))))</f>
        <v>1</v>
      </c>
      <c r="M16" s="110"/>
      <c r="N16" s="88">
        <f>B16</f>
        <v>16</v>
      </c>
      <c r="O16" s="113"/>
      <c r="P16" s="105"/>
      <c r="Q16" s="105"/>
    </row>
    <row r="17" spans="1:17" s="111" customFormat="1" ht="44.25" customHeight="1">
      <c r="A17" s="108">
        <v>17</v>
      </c>
      <c r="B17" s="2">
        <v>17</v>
      </c>
      <c r="C17" s="3" t="s">
        <v>128</v>
      </c>
      <c r="D17" s="3" t="s">
        <v>262</v>
      </c>
      <c r="E17" s="4" t="s">
        <v>263</v>
      </c>
      <c r="F17" s="5" t="s">
        <v>203</v>
      </c>
      <c r="G17" s="118" t="s">
        <v>148</v>
      </c>
      <c r="H17" s="121" t="s">
        <v>149</v>
      </c>
      <c r="I17" s="6">
        <v>8</v>
      </c>
      <c r="J17" s="109"/>
      <c r="K17" s="171">
        <v>3</v>
      </c>
      <c r="L17" s="88">
        <f>IF($G17="3 с.с.",0.8,IF($G17="1 к.с.",1,IF($G17="2 к.с.",1.2,IF($G17="3 к.с.",1.4,0))))</f>
        <v>0.8</v>
      </c>
      <c r="M17" s="110"/>
      <c r="N17" s="88">
        <f>B17</f>
        <v>17</v>
      </c>
      <c r="O17" s="85"/>
      <c r="P17" s="105"/>
      <c r="Q17" s="105"/>
    </row>
    <row r="18" spans="1:17" s="111" customFormat="1" ht="36" customHeight="1">
      <c r="A18" s="108">
        <v>18</v>
      </c>
      <c r="B18" s="2">
        <v>18</v>
      </c>
      <c r="C18" s="3" t="s">
        <v>128</v>
      </c>
      <c r="D18" s="3" t="s">
        <v>264</v>
      </c>
      <c r="E18" s="4" t="s">
        <v>265</v>
      </c>
      <c r="F18" s="5" t="s">
        <v>203</v>
      </c>
      <c r="G18" s="118" t="s">
        <v>189</v>
      </c>
      <c r="H18" s="121" t="s">
        <v>149</v>
      </c>
      <c r="I18" s="6">
        <v>11</v>
      </c>
      <c r="J18" s="113"/>
      <c r="K18" s="171">
        <v>3</v>
      </c>
      <c r="L18" s="88">
        <f>IF($G18="3 с.с.",0.8,IF($G18="1 к.с.",1,IF($G18="2 к.с.",1.2,IF($G18="3 к.с.",1.4,0))))</f>
        <v>1</v>
      </c>
      <c r="M18" s="114"/>
      <c r="N18" s="88">
        <f>B18</f>
        <v>18</v>
      </c>
      <c r="O18" s="113"/>
      <c r="P18" s="105"/>
      <c r="Q18" s="105"/>
    </row>
    <row r="19" spans="1:17" s="111" customFormat="1" ht="36" customHeight="1">
      <c r="A19" s="108">
        <v>19</v>
      </c>
      <c r="B19" s="2">
        <v>19</v>
      </c>
      <c r="C19" s="3" t="s">
        <v>128</v>
      </c>
      <c r="D19" s="3" t="s">
        <v>264</v>
      </c>
      <c r="E19" s="4" t="s">
        <v>202</v>
      </c>
      <c r="F19" s="5" t="s">
        <v>203</v>
      </c>
      <c r="G19" s="118" t="s">
        <v>192</v>
      </c>
      <c r="H19" s="121" t="s">
        <v>149</v>
      </c>
      <c r="I19" s="6">
        <v>13</v>
      </c>
      <c r="J19" s="113"/>
      <c r="K19" s="171">
        <v>3</v>
      </c>
      <c r="L19" s="88">
        <f>IF($G19="3 с.с.",0.8,IF($G19="1 к.с.",1,IF($G19="2 к.с.",1.2,IF($G19="3 к.с.",1.4,0))))</f>
        <v>1.2</v>
      </c>
      <c r="M19" s="114"/>
      <c r="N19" s="88">
        <f>B19</f>
        <v>19</v>
      </c>
      <c r="O19" s="113"/>
      <c r="P19" s="105"/>
      <c r="Q19" s="105"/>
    </row>
    <row r="20" spans="1:17" s="111" customFormat="1" ht="42.75" customHeight="1">
      <c r="A20" s="108">
        <v>20</v>
      </c>
      <c r="B20" s="2">
        <v>20</v>
      </c>
      <c r="C20" s="3" t="s">
        <v>128</v>
      </c>
      <c r="D20" s="3" t="s">
        <v>262</v>
      </c>
      <c r="E20" s="4" t="s">
        <v>266</v>
      </c>
      <c r="F20" s="5" t="s">
        <v>234</v>
      </c>
      <c r="G20" s="118" t="s">
        <v>148</v>
      </c>
      <c r="H20" s="121" t="s">
        <v>240</v>
      </c>
      <c r="I20" s="6">
        <v>12</v>
      </c>
      <c r="J20" s="113"/>
      <c r="K20" s="171">
        <v>3</v>
      </c>
      <c r="L20" s="88">
        <f>IF($G20="3 с.с.",0.8,IF($G20="1 к.с.",1,IF($G20="2 к.с.",1.2,IF($G20="3 к.с.",1.4,0))))</f>
        <v>0.8</v>
      </c>
      <c r="M20" s="114"/>
      <c r="N20" s="88">
        <f>B20</f>
        <v>20</v>
      </c>
      <c r="O20" s="85"/>
      <c r="P20" s="105"/>
      <c r="Q20" s="105"/>
    </row>
    <row r="21" spans="1:17" s="111" customFormat="1" ht="40.5" customHeight="1">
      <c r="A21" s="108">
        <v>21</v>
      </c>
      <c r="B21" s="2">
        <v>21</v>
      </c>
      <c r="C21" s="3" t="s">
        <v>128</v>
      </c>
      <c r="D21" s="3" t="s">
        <v>267</v>
      </c>
      <c r="E21" s="4" t="s">
        <v>268</v>
      </c>
      <c r="F21" s="5" t="s">
        <v>234</v>
      </c>
      <c r="G21" s="118" t="s">
        <v>189</v>
      </c>
      <c r="H21" s="121" t="s">
        <v>240</v>
      </c>
      <c r="I21" s="6">
        <v>8</v>
      </c>
      <c r="J21" s="113"/>
      <c r="K21" s="171">
        <v>3</v>
      </c>
      <c r="L21" s="88">
        <f>IF($G21="3 с.с.",0.8,IF($G21="1 к.с.",1,IF($G21="2 к.с.",1.2,IF($G21="3 к.с.",1.4,0))))</f>
        <v>1</v>
      </c>
      <c r="M21" s="114"/>
      <c r="N21" s="88">
        <f>B21</f>
        <v>21</v>
      </c>
      <c r="O21" s="113"/>
      <c r="P21" s="105"/>
      <c r="Q21" s="105"/>
    </row>
    <row r="22" spans="1:17" s="111" customFormat="1" ht="36" customHeight="1">
      <c r="A22" s="108">
        <v>22</v>
      </c>
      <c r="B22" s="2">
        <v>22</v>
      </c>
      <c r="C22" s="3" t="s">
        <v>128</v>
      </c>
      <c r="D22" s="3" t="s">
        <v>267</v>
      </c>
      <c r="E22" s="4" t="s">
        <v>269</v>
      </c>
      <c r="F22" s="5" t="s">
        <v>188</v>
      </c>
      <c r="G22" s="118" t="s">
        <v>189</v>
      </c>
      <c r="H22" s="121" t="s">
        <v>173</v>
      </c>
      <c r="I22" s="6">
        <v>9</v>
      </c>
      <c r="J22" s="113"/>
      <c r="K22" s="171">
        <v>2</v>
      </c>
      <c r="L22" s="88">
        <f>IF($G22="3 с.с.",0.8,IF($G22="1 к.с.",1,IF($G22="2 к.с.",1.2,IF($G22="3 к.с.",1.4,0))))</f>
        <v>1</v>
      </c>
      <c r="M22" s="114"/>
      <c r="N22" s="88">
        <f>B22</f>
        <v>22</v>
      </c>
      <c r="O22" s="113"/>
      <c r="P22" s="105"/>
      <c r="Q22" s="105"/>
    </row>
    <row r="23" spans="1:17" s="111" customFormat="1" ht="36" customHeight="1">
      <c r="A23" s="108">
        <v>23</v>
      </c>
      <c r="B23" s="2">
        <v>23</v>
      </c>
      <c r="C23" s="3" t="s">
        <v>141</v>
      </c>
      <c r="D23" s="3" t="s">
        <v>270</v>
      </c>
      <c r="E23" s="4" t="s">
        <v>271</v>
      </c>
      <c r="F23" s="5" t="s">
        <v>203</v>
      </c>
      <c r="G23" s="118" t="s">
        <v>189</v>
      </c>
      <c r="H23" s="121" t="s">
        <v>149</v>
      </c>
      <c r="I23" s="6">
        <v>9</v>
      </c>
      <c r="J23" s="113"/>
      <c r="K23" s="171">
        <v>3</v>
      </c>
      <c r="L23" s="88">
        <f>IF($G23="3 с.с.",0.8,IF($G23="1 к.с.",1,IF($G23="2 к.с.",1.2,IF($G23="3 к.с.",1.4,0))))</f>
        <v>1</v>
      </c>
      <c r="M23" s="114"/>
      <c r="N23" s="88">
        <f>B23</f>
        <v>23</v>
      </c>
      <c r="O23" s="85"/>
      <c r="P23" s="112"/>
      <c r="Q23" s="112"/>
    </row>
    <row r="24" spans="1:17" s="111" customFormat="1" ht="36" customHeight="1">
      <c r="A24" s="108">
        <v>24</v>
      </c>
      <c r="B24" s="2">
        <v>24</v>
      </c>
      <c r="C24" s="3" t="s">
        <v>141</v>
      </c>
      <c r="D24" s="3" t="s">
        <v>270</v>
      </c>
      <c r="E24" s="4" t="s">
        <v>272</v>
      </c>
      <c r="F24" s="5" t="s">
        <v>234</v>
      </c>
      <c r="G24" s="118" t="s">
        <v>192</v>
      </c>
      <c r="H24" s="121" t="s">
        <v>273</v>
      </c>
      <c r="I24" s="6">
        <v>10</v>
      </c>
      <c r="J24" s="109"/>
      <c r="K24" s="171">
        <v>3</v>
      </c>
      <c r="L24" s="88">
        <f>IF($G24="3 с.с.",0.8,IF($G24="1 к.с.",1,IF($G24="2 к.с.",1.2,IF($G24="3 к.с.",1.4,0))))</f>
        <v>1.2</v>
      </c>
      <c r="M24" s="110"/>
      <c r="N24" s="88">
        <f>B24</f>
        <v>24</v>
      </c>
      <c r="O24" s="113"/>
      <c r="P24" s="105"/>
      <c r="Q24" s="105"/>
    </row>
    <row r="25" spans="1:17" s="111" customFormat="1" ht="39" customHeight="1">
      <c r="A25" s="108">
        <v>25</v>
      </c>
      <c r="B25" s="2">
        <v>25</v>
      </c>
      <c r="C25" s="3" t="s">
        <v>141</v>
      </c>
      <c r="D25" s="3" t="s">
        <v>274</v>
      </c>
      <c r="E25" s="4" t="s">
        <v>275</v>
      </c>
      <c r="F25" s="5" t="s">
        <v>188</v>
      </c>
      <c r="G25" s="118" t="s">
        <v>193</v>
      </c>
      <c r="H25" s="121" t="s">
        <v>149</v>
      </c>
      <c r="I25" s="6">
        <v>14</v>
      </c>
      <c r="J25" s="119"/>
      <c r="K25" s="171">
        <v>3</v>
      </c>
      <c r="L25" s="88">
        <f>IF($G25="3 с.с.",0.8,IF($G25="1 к.с.",1,IF($G25="2 к.с.",1.2,IF($G25="3 к.с.",1.4,0))))</f>
        <v>1.4</v>
      </c>
      <c r="M25" s="120"/>
      <c r="N25" s="88">
        <f>B25</f>
        <v>25</v>
      </c>
      <c r="O25" s="113"/>
      <c r="P25" s="105"/>
      <c r="Q25" s="105"/>
    </row>
    <row r="26" spans="1:15" s="111" customFormat="1" ht="39" customHeight="1">
      <c r="A26" s="108">
        <v>26</v>
      </c>
      <c r="B26" s="2">
        <v>26</v>
      </c>
      <c r="C26" s="3" t="s">
        <v>141</v>
      </c>
      <c r="D26" s="3" t="s">
        <v>276</v>
      </c>
      <c r="E26" s="4" t="s">
        <v>196</v>
      </c>
      <c r="F26" s="5" t="s">
        <v>188</v>
      </c>
      <c r="G26" s="118" t="s">
        <v>148</v>
      </c>
      <c r="H26" s="121" t="s">
        <v>184</v>
      </c>
      <c r="I26" s="6">
        <v>9</v>
      </c>
      <c r="J26" s="113"/>
      <c r="K26" s="171">
        <v>3</v>
      </c>
      <c r="L26" s="88">
        <f>IF($G26="3 с.с.",0.8,IF($G26="1 к.с.",1,IF($G26="2 к.с.",1.2,IF($G26="3 к.с.",1.4,0))))</f>
        <v>0.8</v>
      </c>
      <c r="M26" s="114"/>
      <c r="N26" s="88">
        <f>B26</f>
        <v>26</v>
      </c>
      <c r="O26" s="113"/>
    </row>
    <row r="27" spans="1:18" s="111" customFormat="1" ht="36" customHeight="1">
      <c r="A27" s="108">
        <v>27</v>
      </c>
      <c r="B27" s="2">
        <v>27</v>
      </c>
      <c r="C27" s="3" t="s">
        <v>141</v>
      </c>
      <c r="D27" s="3" t="s">
        <v>277</v>
      </c>
      <c r="E27" s="4" t="s">
        <v>278</v>
      </c>
      <c r="F27" s="5" t="s">
        <v>279</v>
      </c>
      <c r="G27" s="118" t="s">
        <v>189</v>
      </c>
      <c r="H27" s="121" t="s">
        <v>280</v>
      </c>
      <c r="I27" s="6">
        <v>4</v>
      </c>
      <c r="J27" s="113"/>
      <c r="K27" s="171">
        <v>3</v>
      </c>
      <c r="L27" s="88">
        <f>IF($G27="3 с.с.",0.8,IF($G27="1 к.с.",1,IF($G27="2 к.с.",1.2,IF($G27="3 к.с.",1.4,0))))</f>
        <v>1</v>
      </c>
      <c r="M27" s="110"/>
      <c r="N27" s="88">
        <f>B27</f>
        <v>27</v>
      </c>
      <c r="O27" s="119"/>
      <c r="R27" s="105"/>
    </row>
    <row r="28" spans="1:23" s="111" customFormat="1" ht="36" customHeight="1">
      <c r="A28" s="108">
        <v>28</v>
      </c>
      <c r="B28" s="2">
        <v>28</v>
      </c>
      <c r="C28" s="3" t="s">
        <v>141</v>
      </c>
      <c r="D28" s="3" t="s">
        <v>281</v>
      </c>
      <c r="E28" s="4" t="s">
        <v>282</v>
      </c>
      <c r="F28" s="5" t="s">
        <v>203</v>
      </c>
      <c r="G28" s="118" t="s">
        <v>148</v>
      </c>
      <c r="H28" s="121" t="s">
        <v>149</v>
      </c>
      <c r="I28" s="6">
        <v>9</v>
      </c>
      <c r="J28" s="113"/>
      <c r="K28" s="171">
        <v>3</v>
      </c>
      <c r="L28" s="88">
        <f>IF($G28="3 с.с.",0.8,IF($G28="1 к.с.",1,IF($G28="2 к.с.",1.2,IF($G28="3 к.с.",1.4,0))))</f>
        <v>0.8</v>
      </c>
      <c r="M28" s="114"/>
      <c r="N28" s="88">
        <f>B28</f>
        <v>28</v>
      </c>
      <c r="O28" s="85"/>
      <c r="R28" s="105"/>
      <c r="S28" s="105"/>
      <c r="T28" s="105"/>
      <c r="U28" s="105"/>
      <c r="V28" s="105"/>
      <c r="W28" s="105"/>
    </row>
    <row r="29" spans="1:23" s="111" customFormat="1" ht="43.5" customHeight="1">
      <c r="A29" s="108">
        <v>29</v>
      </c>
      <c r="B29" s="2">
        <v>30</v>
      </c>
      <c r="C29" s="3" t="s">
        <v>142</v>
      </c>
      <c r="D29" s="3" t="s">
        <v>283</v>
      </c>
      <c r="E29" s="4" t="s">
        <v>284</v>
      </c>
      <c r="F29" s="5" t="s">
        <v>234</v>
      </c>
      <c r="G29" s="118" t="s">
        <v>189</v>
      </c>
      <c r="H29" s="121" t="s">
        <v>285</v>
      </c>
      <c r="I29" s="6">
        <v>12</v>
      </c>
      <c r="J29" s="113"/>
      <c r="K29" s="114">
        <v>3</v>
      </c>
      <c r="L29" s="88">
        <f>IF($G29="3 с.с.",0.8,IF($G29="1 к.с.",1,IF($G29="2 к.с.",1.2,IF($G29="3 к.с.",1.4,0))))</f>
        <v>1</v>
      </c>
      <c r="M29" s="114"/>
      <c r="N29" s="88">
        <f>B29</f>
        <v>30</v>
      </c>
      <c r="O29" s="85"/>
      <c r="S29" s="105"/>
      <c r="T29" s="105"/>
      <c r="U29" s="105"/>
      <c r="V29" s="105"/>
      <c r="W29" s="105"/>
    </row>
    <row r="30" spans="1:15" s="111" customFormat="1" ht="40.5" customHeight="1">
      <c r="A30" s="108">
        <v>30</v>
      </c>
      <c r="B30" s="2">
        <v>31</v>
      </c>
      <c r="C30" s="3" t="s">
        <v>139</v>
      </c>
      <c r="D30" s="3" t="s">
        <v>286</v>
      </c>
      <c r="E30" s="4" t="s">
        <v>207</v>
      </c>
      <c r="F30" s="5" t="s">
        <v>203</v>
      </c>
      <c r="G30" s="118" t="s">
        <v>192</v>
      </c>
      <c r="H30" s="121" t="s">
        <v>149</v>
      </c>
      <c r="I30" s="6">
        <v>10</v>
      </c>
      <c r="J30" s="109"/>
      <c r="K30" s="114">
        <v>3</v>
      </c>
      <c r="L30" s="88">
        <f>IF($G30="3 с.с.",0.8,IF($G30="1 к.с.",1,IF($G30="2 к.с.",1.2,IF($G30="3 к.с.",1.4,0))))</f>
        <v>1.2</v>
      </c>
      <c r="M30" s="110"/>
      <c r="N30" s="88">
        <f>B30</f>
        <v>31</v>
      </c>
      <c r="O30" s="113"/>
    </row>
    <row r="31" spans="1:15" s="111" customFormat="1" ht="36" customHeight="1">
      <c r="A31" s="108">
        <v>31</v>
      </c>
      <c r="B31" s="2">
        <v>32</v>
      </c>
      <c r="C31" s="3" t="s">
        <v>137</v>
      </c>
      <c r="D31" s="3" t="s">
        <v>287</v>
      </c>
      <c r="E31" s="4" t="s">
        <v>157</v>
      </c>
      <c r="F31" s="5" t="s">
        <v>203</v>
      </c>
      <c r="G31" s="118" t="s">
        <v>192</v>
      </c>
      <c r="H31" s="121" t="s">
        <v>149</v>
      </c>
      <c r="I31" s="6">
        <v>8</v>
      </c>
      <c r="J31" s="113"/>
      <c r="K31" s="114">
        <v>3</v>
      </c>
      <c r="L31" s="88">
        <f>IF($G31="3 с.с.",0.8,IF($G31="1 к.с.",1,IF($G31="2 к.с.",1.2,IF($G31="3 к.с.",1.4,0))))</f>
        <v>1.2</v>
      </c>
      <c r="M31" s="114"/>
      <c r="N31" s="88">
        <f>B31</f>
        <v>32</v>
      </c>
      <c r="O31" s="85"/>
    </row>
    <row r="32" spans="1:15" s="111" customFormat="1" ht="36" customHeight="1">
      <c r="A32" s="108">
        <v>32</v>
      </c>
      <c r="B32" s="2">
        <v>33</v>
      </c>
      <c r="C32" s="3" t="s">
        <v>137</v>
      </c>
      <c r="D32" s="3" t="s">
        <v>287</v>
      </c>
      <c r="E32" s="4" t="s">
        <v>288</v>
      </c>
      <c r="F32" s="5" t="s">
        <v>203</v>
      </c>
      <c r="G32" s="118" t="s">
        <v>148</v>
      </c>
      <c r="H32" s="121" t="s">
        <v>149</v>
      </c>
      <c r="I32" s="6">
        <v>10</v>
      </c>
      <c r="J32" s="113"/>
      <c r="K32" s="114">
        <v>3</v>
      </c>
      <c r="L32" s="88">
        <f>IF($G32="3 с.с.",0.8,IF($G32="1 к.с.",1,IF($G32="2 к.с.",1.2,IF($G32="3 к.с.",1.4,0))))</f>
        <v>0.8</v>
      </c>
      <c r="M32" s="114"/>
      <c r="N32" s="88">
        <f>B32</f>
        <v>33</v>
      </c>
      <c r="O32" s="85"/>
    </row>
    <row r="33" spans="1:15" s="111" customFormat="1" ht="36" customHeight="1">
      <c r="A33" s="108">
        <v>33</v>
      </c>
      <c r="B33" s="2">
        <v>34</v>
      </c>
      <c r="C33" s="3" t="s">
        <v>140</v>
      </c>
      <c r="D33" s="3" t="s">
        <v>147</v>
      </c>
      <c r="E33" s="4" t="s">
        <v>289</v>
      </c>
      <c r="F33" s="5" t="s">
        <v>203</v>
      </c>
      <c r="G33" s="118" t="s">
        <v>189</v>
      </c>
      <c r="H33" s="121" t="s">
        <v>149</v>
      </c>
      <c r="I33" s="6">
        <v>8</v>
      </c>
      <c r="J33" s="113"/>
      <c r="K33" s="114">
        <v>3</v>
      </c>
      <c r="L33" s="88">
        <f>IF($G33="3 с.с.",0.8,IF($G33="1 к.с.",1,IF($G33="2 к.с.",1.2,IF($G33="3 к.с.",1.4,0))))</f>
        <v>1</v>
      </c>
      <c r="M33" s="114"/>
      <c r="N33" s="88">
        <f>B33</f>
        <v>34</v>
      </c>
      <c r="O33" s="113"/>
    </row>
    <row r="34" spans="1:15" s="111" customFormat="1" ht="36" customHeight="1">
      <c r="A34" s="108">
        <v>34</v>
      </c>
      <c r="B34" s="2">
        <v>35</v>
      </c>
      <c r="C34" s="3" t="s">
        <v>140</v>
      </c>
      <c r="D34" s="3" t="s">
        <v>147</v>
      </c>
      <c r="E34" s="4" t="s">
        <v>290</v>
      </c>
      <c r="F34" s="5" t="s">
        <v>203</v>
      </c>
      <c r="G34" s="118" t="s">
        <v>148</v>
      </c>
      <c r="H34" s="121" t="s">
        <v>149</v>
      </c>
      <c r="I34" s="6">
        <v>14</v>
      </c>
      <c r="J34" s="119"/>
      <c r="K34" s="114">
        <v>3</v>
      </c>
      <c r="L34" s="88">
        <f>IF($G34="3 с.с.",0.8,IF($G34="1 к.с.",1,IF($G34="2 к.с.",1.2,IF($G34="3 к.с.",1.4,0))))</f>
        <v>0.8</v>
      </c>
      <c r="M34" s="120"/>
      <c r="N34" s="88">
        <f>B34</f>
        <v>35</v>
      </c>
      <c r="O34" s="85"/>
    </row>
    <row r="35" spans="1:15" s="111" customFormat="1" ht="36.75" customHeight="1">
      <c r="A35" s="108">
        <v>35</v>
      </c>
      <c r="B35" s="2">
        <v>36</v>
      </c>
      <c r="C35" s="3" t="s">
        <v>140</v>
      </c>
      <c r="D35" s="3" t="s">
        <v>147</v>
      </c>
      <c r="E35" s="4" t="s">
        <v>195</v>
      </c>
      <c r="F35" s="5" t="s">
        <v>188</v>
      </c>
      <c r="G35" s="118" t="s">
        <v>148</v>
      </c>
      <c r="H35" s="121" t="s">
        <v>186</v>
      </c>
      <c r="I35" s="6">
        <v>9</v>
      </c>
      <c r="J35" s="109"/>
      <c r="K35" s="114">
        <v>3</v>
      </c>
      <c r="L35" s="88">
        <f>IF($G35="3 с.с.",0.8,IF($G35="1 к.с.",1,IF($G35="2 к.с.",1.2,IF($G35="3 к.с.",1.4,0))))</f>
        <v>0.8</v>
      </c>
      <c r="M35" s="110"/>
      <c r="N35" s="88">
        <f>B35</f>
        <v>36</v>
      </c>
      <c r="O35" s="113"/>
    </row>
    <row r="36" spans="1:18" s="111" customFormat="1" ht="36" customHeight="1">
      <c r="A36" s="108">
        <v>36</v>
      </c>
      <c r="B36" s="2">
        <v>37</v>
      </c>
      <c r="C36" s="3" t="s">
        <v>131</v>
      </c>
      <c r="D36" s="3" t="s">
        <v>291</v>
      </c>
      <c r="E36" s="4" t="s">
        <v>292</v>
      </c>
      <c r="F36" s="5" t="s">
        <v>203</v>
      </c>
      <c r="G36" s="118" t="s">
        <v>148</v>
      </c>
      <c r="H36" s="121" t="s">
        <v>149</v>
      </c>
      <c r="I36" s="6">
        <v>11</v>
      </c>
      <c r="J36" s="113"/>
      <c r="K36" s="114">
        <v>3</v>
      </c>
      <c r="L36" s="88">
        <f>IF($G36="3 с.с.",0.8,IF($G36="1 к.с.",1,IF($G36="2 к.с.",1.2,IF($G36="3 к.с.",1.4,0))))</f>
        <v>0.8</v>
      </c>
      <c r="M36" s="114"/>
      <c r="N36" s="88">
        <f>B36</f>
        <v>37</v>
      </c>
      <c r="O36" s="85"/>
      <c r="R36" s="105"/>
    </row>
    <row r="37" spans="1:23" s="111" customFormat="1" ht="36" customHeight="1">
      <c r="A37" s="108">
        <v>37</v>
      </c>
      <c r="B37" s="2">
        <v>38</v>
      </c>
      <c r="C37" s="3" t="s">
        <v>131</v>
      </c>
      <c r="D37" s="3" t="s">
        <v>293</v>
      </c>
      <c r="E37" s="4" t="s">
        <v>298</v>
      </c>
      <c r="F37" s="5" t="s">
        <v>188</v>
      </c>
      <c r="G37" s="118" t="s">
        <v>148</v>
      </c>
      <c r="H37" s="121" t="s">
        <v>297</v>
      </c>
      <c r="I37" s="6">
        <v>9</v>
      </c>
      <c r="J37" s="113"/>
      <c r="K37" s="114">
        <v>3</v>
      </c>
      <c r="L37" s="88">
        <f>IF($G37="3 с.с.",0.8,IF($G37="1 к.с.",1,IF($G37="2 к.с.",1.2,IF($G37="3 к.с.",1.4,0))))</f>
        <v>0.8</v>
      </c>
      <c r="M37" s="114"/>
      <c r="N37" s="88">
        <f>B37</f>
        <v>38</v>
      </c>
      <c r="O37" s="113"/>
      <c r="R37" s="105"/>
      <c r="S37" s="105"/>
      <c r="T37" s="105"/>
      <c r="U37" s="105"/>
      <c r="V37" s="105"/>
      <c r="W37" s="105"/>
    </row>
    <row r="38" spans="1:23" s="111" customFormat="1" ht="36" customHeight="1">
      <c r="A38" s="108">
        <v>38</v>
      </c>
      <c r="B38" s="2">
        <v>39</v>
      </c>
      <c r="C38" s="3" t="s">
        <v>131</v>
      </c>
      <c r="D38" s="3" t="s">
        <v>291</v>
      </c>
      <c r="E38" s="4" t="s">
        <v>194</v>
      </c>
      <c r="F38" s="5" t="s">
        <v>188</v>
      </c>
      <c r="G38" s="118" t="s">
        <v>189</v>
      </c>
      <c r="H38" s="121" t="s">
        <v>296</v>
      </c>
      <c r="I38" s="6">
        <v>8</v>
      </c>
      <c r="J38" s="113"/>
      <c r="K38" s="114">
        <v>3</v>
      </c>
      <c r="L38" s="88">
        <f>IF($G38="3 с.с.",0.8,IF($G38="1 к.с.",1,IF($G38="2 к.с.",1.2,IF($G38="3 к.с.",1.4,0))))</f>
        <v>1</v>
      </c>
      <c r="M38" s="114"/>
      <c r="N38" s="88">
        <f>B38</f>
        <v>39</v>
      </c>
      <c r="O38" s="85"/>
      <c r="S38" s="105"/>
      <c r="T38" s="105"/>
      <c r="U38" s="105"/>
      <c r="V38" s="105"/>
      <c r="W38" s="105"/>
    </row>
    <row r="39" spans="1:15" s="111" customFormat="1" ht="36" customHeight="1">
      <c r="A39" s="108">
        <v>39</v>
      </c>
      <c r="B39" s="2">
        <v>40</v>
      </c>
      <c r="C39" s="3" t="s">
        <v>131</v>
      </c>
      <c r="D39" s="3" t="s">
        <v>291</v>
      </c>
      <c r="E39" s="4" t="s">
        <v>194</v>
      </c>
      <c r="F39" s="5" t="s">
        <v>203</v>
      </c>
      <c r="G39" s="118" t="s">
        <v>189</v>
      </c>
      <c r="H39" s="121" t="s">
        <v>149</v>
      </c>
      <c r="I39" s="6">
        <v>10</v>
      </c>
      <c r="J39" s="113"/>
      <c r="K39" s="114">
        <v>3</v>
      </c>
      <c r="L39" s="88">
        <f>IF($G39="3 с.с.",0.8,IF($G39="1 к.с.",1,IF($G39="2 к.с.",1.2,IF($G39="3 к.с.",1.4,0))))</f>
        <v>1</v>
      </c>
      <c r="M39" s="114"/>
      <c r="N39" s="88">
        <f>B39</f>
        <v>40</v>
      </c>
      <c r="O39" s="113"/>
    </row>
    <row r="40" spans="1:18" s="111" customFormat="1" ht="36" customHeight="1">
      <c r="A40" s="108">
        <v>40</v>
      </c>
      <c r="B40" s="2">
        <v>41</v>
      </c>
      <c r="C40" s="3" t="s">
        <v>131</v>
      </c>
      <c r="D40" s="3" t="s">
        <v>291</v>
      </c>
      <c r="E40" s="4" t="s">
        <v>294</v>
      </c>
      <c r="F40" s="5" t="s">
        <v>203</v>
      </c>
      <c r="G40" s="118" t="s">
        <v>192</v>
      </c>
      <c r="H40" s="121" t="s">
        <v>149</v>
      </c>
      <c r="I40" s="6">
        <v>8</v>
      </c>
      <c r="J40" s="109"/>
      <c r="K40" s="114">
        <v>3</v>
      </c>
      <c r="L40" s="88">
        <f>IF($G40="3 с.с.",0.8,IF($G40="1 к.с.",1,IF($G40="2 к.с.",1.2,IF($G40="3 к.с.",1.4,0))))</f>
        <v>1.2</v>
      </c>
      <c r="M40" s="110"/>
      <c r="N40" s="88">
        <f>B40</f>
        <v>41</v>
      </c>
      <c r="O40" s="85"/>
      <c r="R40" s="105"/>
    </row>
    <row r="41" spans="1:23" s="111" customFormat="1" ht="44.25" customHeight="1">
      <c r="A41" s="108">
        <v>41</v>
      </c>
      <c r="B41" s="2">
        <v>42</v>
      </c>
      <c r="C41" s="3" t="s">
        <v>131</v>
      </c>
      <c r="D41" s="3" t="s">
        <v>291</v>
      </c>
      <c r="E41" s="4" t="s">
        <v>295</v>
      </c>
      <c r="F41" s="5" t="s">
        <v>203</v>
      </c>
      <c r="G41" s="118" t="s">
        <v>193</v>
      </c>
      <c r="H41" s="121" t="s">
        <v>149</v>
      </c>
      <c r="I41" s="6">
        <v>8</v>
      </c>
      <c r="J41" s="113"/>
      <c r="K41" s="114">
        <v>3</v>
      </c>
      <c r="L41" s="88">
        <f>IF($G41="3 с.с.",0.8,IF($G41="1 к.с.",1,IF($G41="2 к.с.",1.2,IF($G41="3 к.с.",1.4,0))))</f>
        <v>1.4</v>
      </c>
      <c r="M41" s="110"/>
      <c r="N41" s="88">
        <f>B41</f>
        <v>42</v>
      </c>
      <c r="O41" s="113"/>
      <c r="S41" s="105"/>
      <c r="T41" s="105"/>
      <c r="U41" s="105"/>
      <c r="V41" s="105"/>
      <c r="W41" s="105"/>
    </row>
    <row r="42" spans="1:15" s="111" customFormat="1" ht="36" customHeight="1">
      <c r="A42" s="108">
        <v>42</v>
      </c>
      <c r="B42" s="2">
        <v>43</v>
      </c>
      <c r="C42" s="3" t="s">
        <v>208</v>
      </c>
      <c r="D42" s="3" t="s">
        <v>299</v>
      </c>
      <c r="E42" s="4" t="s">
        <v>300</v>
      </c>
      <c r="F42" s="5" t="s">
        <v>203</v>
      </c>
      <c r="G42" s="118" t="s">
        <v>189</v>
      </c>
      <c r="H42" s="121" t="s">
        <v>149</v>
      </c>
      <c r="I42" s="6">
        <v>14</v>
      </c>
      <c r="J42" s="113"/>
      <c r="K42" s="114">
        <v>2</v>
      </c>
      <c r="L42" s="88">
        <f>IF($G42="3 с.с.",0.8,IF($G42="1 к.с.",1,IF($G42="2 к.с.",1.2,IF($G42="3 к.с.",1.4,0))))</f>
        <v>1</v>
      </c>
      <c r="M42" s="114"/>
      <c r="N42" s="88">
        <f>B42</f>
        <v>43</v>
      </c>
      <c r="O42" s="113"/>
    </row>
    <row r="43" spans="1:15" s="111" customFormat="1" ht="36" customHeight="1">
      <c r="A43" s="108">
        <v>43</v>
      </c>
      <c r="B43" s="2">
        <v>44</v>
      </c>
      <c r="C43" s="3" t="s">
        <v>138</v>
      </c>
      <c r="D43" s="3" t="s">
        <v>301</v>
      </c>
      <c r="E43" s="4" t="s">
        <v>187</v>
      </c>
      <c r="F43" s="5" t="s">
        <v>234</v>
      </c>
      <c r="G43" s="118" t="s">
        <v>192</v>
      </c>
      <c r="H43" s="121" t="s">
        <v>240</v>
      </c>
      <c r="I43" s="6">
        <v>8</v>
      </c>
      <c r="J43" s="109"/>
      <c r="K43" s="114">
        <v>3</v>
      </c>
      <c r="L43" s="88">
        <f>IF($G43="3 с.с.",0.8,IF($G43="1 к.с.",1,IF($G43="2 к.с.",1.2,IF($G43="3 к.с.",1.4,0))))</f>
        <v>1.2</v>
      </c>
      <c r="M43" s="110"/>
      <c r="N43" s="88">
        <f>B43</f>
        <v>44</v>
      </c>
      <c r="O43" s="85"/>
    </row>
    <row r="44" spans="1:15" s="111" customFormat="1" ht="36" customHeight="1">
      <c r="A44" s="108">
        <v>44</v>
      </c>
      <c r="B44" s="2">
        <v>45</v>
      </c>
      <c r="C44" s="3" t="s">
        <v>129</v>
      </c>
      <c r="D44" s="3" t="s">
        <v>302</v>
      </c>
      <c r="E44" s="4" t="s">
        <v>200</v>
      </c>
      <c r="F44" s="5" t="s">
        <v>234</v>
      </c>
      <c r="G44" s="118" t="s">
        <v>189</v>
      </c>
      <c r="H44" s="121" t="s">
        <v>304</v>
      </c>
      <c r="I44" s="6">
        <v>11</v>
      </c>
      <c r="J44" s="119"/>
      <c r="K44" s="114">
        <v>3</v>
      </c>
      <c r="L44" s="88">
        <f>IF($G44="3 с.с.",0.8,IF($G44="1 к.с.",1,IF($G44="2 к.с.",1.2,IF($G44="3 к.с.",1.4,0))))</f>
        <v>1</v>
      </c>
      <c r="M44" s="120"/>
      <c r="N44" s="88">
        <f>B44</f>
        <v>45</v>
      </c>
      <c r="O44" s="113"/>
    </row>
    <row r="45" spans="1:15" s="111" customFormat="1" ht="36" customHeight="1">
      <c r="A45" s="108">
        <v>45</v>
      </c>
      <c r="B45" s="2">
        <v>46</v>
      </c>
      <c r="C45" s="3" t="s">
        <v>129</v>
      </c>
      <c r="D45" s="3" t="s">
        <v>302</v>
      </c>
      <c r="E45" s="4" t="s">
        <v>310</v>
      </c>
      <c r="F45" s="5" t="s">
        <v>234</v>
      </c>
      <c r="G45" s="118" t="s">
        <v>192</v>
      </c>
      <c r="H45" s="121" t="s">
        <v>304</v>
      </c>
      <c r="I45" s="6">
        <v>10</v>
      </c>
      <c r="J45" s="113"/>
      <c r="K45" s="114">
        <v>3</v>
      </c>
      <c r="L45" s="88">
        <f>IF($G45="3 с.с.",0.8,IF($G45="1 к.с.",1,IF($G45="2 к.с.",1.2,IF($G45="3 к.с.",1.4,0))))</f>
        <v>1.2</v>
      </c>
      <c r="M45" s="114"/>
      <c r="N45" s="88">
        <f>B45</f>
        <v>46</v>
      </c>
      <c r="O45" s="113"/>
    </row>
    <row r="46" spans="1:15" s="111" customFormat="1" ht="36" customHeight="1">
      <c r="A46" s="108">
        <v>46</v>
      </c>
      <c r="B46" s="2">
        <v>47</v>
      </c>
      <c r="C46" s="3" t="s">
        <v>129</v>
      </c>
      <c r="D46" s="3" t="s">
        <v>302</v>
      </c>
      <c r="E46" s="4" t="s">
        <v>305</v>
      </c>
      <c r="F46" s="5" t="s">
        <v>188</v>
      </c>
      <c r="G46" s="118" t="s">
        <v>148</v>
      </c>
      <c r="H46" s="121" t="s">
        <v>172</v>
      </c>
      <c r="I46" s="6">
        <v>8</v>
      </c>
      <c r="J46" s="113"/>
      <c r="K46" s="114">
        <v>3</v>
      </c>
      <c r="L46" s="88">
        <f>IF($G46="3 с.с.",0.8,IF($G46="1 к.с.",1,IF($G46="2 к.с.",1.2,IF($G46="3 к.с.",1.4,0))))</f>
        <v>0.8</v>
      </c>
      <c r="M46" s="114"/>
      <c r="N46" s="88">
        <f>B46</f>
        <v>47</v>
      </c>
      <c r="O46" s="113"/>
    </row>
    <row r="47" spans="1:15" s="111" customFormat="1" ht="36" customHeight="1">
      <c r="A47" s="108">
        <v>47</v>
      </c>
      <c r="B47" s="2">
        <v>48</v>
      </c>
      <c r="C47" s="3" t="s">
        <v>129</v>
      </c>
      <c r="D47" s="3" t="s">
        <v>302</v>
      </c>
      <c r="E47" s="4" t="s">
        <v>309</v>
      </c>
      <c r="F47" s="5" t="s">
        <v>188</v>
      </c>
      <c r="G47" s="118" t="s">
        <v>189</v>
      </c>
      <c r="H47" s="121" t="s">
        <v>172</v>
      </c>
      <c r="I47" s="6">
        <v>8</v>
      </c>
      <c r="J47" s="113"/>
      <c r="K47" s="114">
        <v>3</v>
      </c>
      <c r="L47" s="88">
        <f>IF($G47="3 с.с.",0.8,IF($G47="1 к.с.",1,IF($G47="2 к.с.",1.2,IF($G47="3 к.с.",1.4,0))))</f>
        <v>1</v>
      </c>
      <c r="M47" s="114"/>
      <c r="N47" s="88">
        <f>B47</f>
        <v>48</v>
      </c>
      <c r="O47" s="113"/>
    </row>
    <row r="48" spans="1:18" s="111" customFormat="1" ht="36" customHeight="1">
      <c r="A48" s="108">
        <v>48</v>
      </c>
      <c r="B48" s="2">
        <v>49</v>
      </c>
      <c r="C48" s="3" t="s">
        <v>129</v>
      </c>
      <c r="D48" s="3" t="s">
        <v>302</v>
      </c>
      <c r="E48" s="4" t="s">
        <v>156</v>
      </c>
      <c r="F48" s="5" t="s">
        <v>188</v>
      </c>
      <c r="G48" s="118" t="s">
        <v>192</v>
      </c>
      <c r="H48" s="121" t="s">
        <v>172</v>
      </c>
      <c r="I48" s="6">
        <v>9</v>
      </c>
      <c r="J48" s="113"/>
      <c r="K48" s="114">
        <v>3</v>
      </c>
      <c r="L48" s="88">
        <f>IF($G48="3 с.с.",0.8,IF($G48="1 к.с.",1,IF($G48="2 к.с.",1.2,IF($G48="3 к.с.",1.4,0))))</f>
        <v>1.2</v>
      </c>
      <c r="M48" s="110"/>
      <c r="N48" s="88">
        <f>B48</f>
        <v>49</v>
      </c>
      <c r="O48" s="113"/>
      <c r="R48" s="105"/>
    </row>
    <row r="49" spans="1:23" s="111" customFormat="1" ht="36" customHeight="1">
      <c r="A49" s="108">
        <v>49</v>
      </c>
      <c r="B49" s="2">
        <v>50</v>
      </c>
      <c r="C49" s="3" t="s">
        <v>129</v>
      </c>
      <c r="D49" s="3" t="s">
        <v>302</v>
      </c>
      <c r="E49" s="4" t="s">
        <v>306</v>
      </c>
      <c r="F49" s="5" t="s">
        <v>188</v>
      </c>
      <c r="G49" s="118" t="s">
        <v>193</v>
      </c>
      <c r="H49" s="121" t="s">
        <v>172</v>
      </c>
      <c r="I49" s="6">
        <v>8</v>
      </c>
      <c r="J49" s="109"/>
      <c r="K49" s="114">
        <v>3</v>
      </c>
      <c r="L49" s="88">
        <f>IF($G49="3 с.с.",0.8,IF($G49="1 к.с.",1,IF($G49="2 к.с.",1.2,IF($G49="3 к.с.",1.4,0))))</f>
        <v>1.4</v>
      </c>
      <c r="M49" s="110"/>
      <c r="N49" s="88">
        <f>B49</f>
        <v>50</v>
      </c>
      <c r="O49" s="113"/>
      <c r="R49" s="105"/>
      <c r="S49" s="105"/>
      <c r="T49" s="105"/>
      <c r="U49" s="105"/>
      <c r="V49" s="105"/>
      <c r="W49" s="105"/>
    </row>
    <row r="50" spans="1:23" s="111" customFormat="1" ht="36" customHeight="1">
      <c r="A50" s="108">
        <v>50</v>
      </c>
      <c r="B50" s="2">
        <v>51</v>
      </c>
      <c r="C50" s="3" t="s">
        <v>129</v>
      </c>
      <c r="D50" s="3" t="s">
        <v>302</v>
      </c>
      <c r="E50" s="4" t="s">
        <v>307</v>
      </c>
      <c r="F50" s="5" t="s">
        <v>203</v>
      </c>
      <c r="G50" s="118" t="s">
        <v>148</v>
      </c>
      <c r="H50" s="121" t="s">
        <v>172</v>
      </c>
      <c r="I50" s="6">
        <v>9</v>
      </c>
      <c r="J50" s="109"/>
      <c r="K50" s="114">
        <v>3</v>
      </c>
      <c r="L50" s="88">
        <f>IF($G50="3 с.с.",0.8,IF($G50="1 к.с.",1,IF($G50="2 к.с.",1.2,IF($G50="3 к.с.",1.4,0))))</f>
        <v>0.8</v>
      </c>
      <c r="M50" s="110"/>
      <c r="N50" s="88">
        <f>B50</f>
        <v>51</v>
      </c>
      <c r="O50" s="113"/>
      <c r="S50" s="105"/>
      <c r="T50" s="105"/>
      <c r="U50" s="105"/>
      <c r="V50" s="105"/>
      <c r="W50" s="105"/>
    </row>
    <row r="51" spans="1:18" s="111" customFormat="1" ht="36" customHeight="1">
      <c r="A51" s="108">
        <v>51</v>
      </c>
      <c r="B51" s="2">
        <v>52</v>
      </c>
      <c r="C51" s="3" t="s">
        <v>129</v>
      </c>
      <c r="D51" s="3" t="s">
        <v>303</v>
      </c>
      <c r="E51" s="4" t="s">
        <v>155</v>
      </c>
      <c r="F51" s="5" t="s">
        <v>203</v>
      </c>
      <c r="G51" s="118" t="s">
        <v>189</v>
      </c>
      <c r="H51" s="121" t="s">
        <v>149</v>
      </c>
      <c r="I51" s="6">
        <v>12</v>
      </c>
      <c r="J51" s="119"/>
      <c r="K51" s="114">
        <v>3</v>
      </c>
      <c r="L51" s="88">
        <f>IF($G51="3 с.с.",0.8,IF($G51="1 к.с.",1,IF($G51="2 к.с.",1.2,IF($G51="3 к.с.",1.4,0))))</f>
        <v>1</v>
      </c>
      <c r="M51" s="120"/>
      <c r="N51" s="88">
        <f>B51</f>
        <v>52</v>
      </c>
      <c r="O51" s="119"/>
      <c r="R51" s="105"/>
    </row>
    <row r="52" spans="1:23" s="111" customFormat="1" ht="36" customHeight="1">
      <c r="A52" s="108">
        <v>52</v>
      </c>
      <c r="B52" s="2">
        <v>53</v>
      </c>
      <c r="C52" s="3" t="s">
        <v>129</v>
      </c>
      <c r="D52" s="3" t="s">
        <v>302</v>
      </c>
      <c r="E52" s="4" t="s">
        <v>308</v>
      </c>
      <c r="F52" s="5" t="s">
        <v>203</v>
      </c>
      <c r="G52" s="118" t="s">
        <v>192</v>
      </c>
      <c r="H52" s="121" t="s">
        <v>149</v>
      </c>
      <c r="I52" s="6">
        <v>8</v>
      </c>
      <c r="J52" s="113"/>
      <c r="K52" s="114">
        <v>3</v>
      </c>
      <c r="L52" s="88">
        <f>IF($G52="3 с.с.",0.8,IF($G52="1 к.с.",1,IF($G52="2 к.с.",1.2,IF($G52="3 к.с.",1.4,0))))</f>
        <v>1.2</v>
      </c>
      <c r="M52" s="114"/>
      <c r="N52" s="88">
        <f>B52</f>
        <v>53</v>
      </c>
      <c r="O52" s="85"/>
      <c r="S52" s="105"/>
      <c r="T52" s="105"/>
      <c r="U52" s="105"/>
      <c r="V52" s="105"/>
      <c r="W52" s="105"/>
    </row>
    <row r="53" spans="1:15" s="111" customFormat="1" ht="36" customHeight="1">
      <c r="A53" s="108">
        <v>53</v>
      </c>
      <c r="B53" s="2">
        <v>54</v>
      </c>
      <c r="C53" s="3" t="s">
        <v>134</v>
      </c>
      <c r="D53" s="3" t="s">
        <v>158</v>
      </c>
      <c r="E53" s="4" t="s">
        <v>159</v>
      </c>
      <c r="F53" s="5" t="s">
        <v>188</v>
      </c>
      <c r="G53" s="118" t="s">
        <v>148</v>
      </c>
      <c r="H53" s="121" t="s">
        <v>177</v>
      </c>
      <c r="I53" s="6">
        <v>8</v>
      </c>
      <c r="J53" s="109"/>
      <c r="K53" s="114">
        <v>3</v>
      </c>
      <c r="L53" s="88">
        <f>IF($G53="3 с.с.",0.8,IF($G53="1 к.с.",1,IF($G53="2 к.с.",1.2,IF($G53="3 к.с.",1.4,0))))</f>
        <v>0.8</v>
      </c>
      <c r="M53" s="110"/>
      <c r="N53" s="88">
        <f>B53</f>
        <v>54</v>
      </c>
      <c r="O53" s="113"/>
    </row>
    <row r="54" spans="1:15" s="111" customFormat="1" ht="36" customHeight="1">
      <c r="A54" s="108">
        <v>54</v>
      </c>
      <c r="B54" s="2">
        <v>55</v>
      </c>
      <c r="C54" s="3" t="s">
        <v>134</v>
      </c>
      <c r="D54" s="3" t="s">
        <v>311</v>
      </c>
      <c r="E54" s="4" t="s">
        <v>190</v>
      </c>
      <c r="F54" s="4" t="s">
        <v>188</v>
      </c>
      <c r="G54" s="118" t="s">
        <v>189</v>
      </c>
      <c r="H54" s="121" t="s">
        <v>177</v>
      </c>
      <c r="I54" s="6">
        <v>8</v>
      </c>
      <c r="J54" s="113"/>
      <c r="K54" s="114">
        <v>3</v>
      </c>
      <c r="L54" s="88">
        <f>IF($G54="3 с.с.",0.8,IF($G54="1 к.с.",1,IF($G54="2 к.с.",1.2,IF($G54="3 к.с.",1.4,0))))</f>
        <v>1</v>
      </c>
      <c r="M54" s="114"/>
      <c r="N54" s="88">
        <f>B54</f>
        <v>55</v>
      </c>
      <c r="O54" s="113"/>
    </row>
    <row r="55" spans="1:15" s="111" customFormat="1" ht="36" customHeight="1">
      <c r="A55" s="108">
        <v>55</v>
      </c>
      <c r="B55" s="2">
        <v>56</v>
      </c>
      <c r="C55" s="3" t="s">
        <v>134</v>
      </c>
      <c r="D55" s="3" t="s">
        <v>311</v>
      </c>
      <c r="E55" s="4" t="s">
        <v>190</v>
      </c>
      <c r="F55" s="5" t="s">
        <v>188</v>
      </c>
      <c r="G55" s="118" t="s">
        <v>192</v>
      </c>
      <c r="H55" s="121" t="s">
        <v>177</v>
      </c>
      <c r="I55" s="6">
        <v>8</v>
      </c>
      <c r="J55" s="113"/>
      <c r="K55" s="114">
        <v>3</v>
      </c>
      <c r="L55" s="88">
        <f>IF($G55="3 с.с.",0.8,IF($G55="1 к.с.",1,IF($G55="2 к.с.",1.2,IF($G55="3 к.с.",1.4,0))))</f>
        <v>1.2</v>
      </c>
      <c r="M55" s="114"/>
      <c r="N55" s="88">
        <f>B55</f>
        <v>56</v>
      </c>
      <c r="O55" s="85"/>
    </row>
    <row r="56" spans="1:15" s="111" customFormat="1" ht="36" customHeight="1">
      <c r="A56" s="108">
        <v>56</v>
      </c>
      <c r="B56" s="2">
        <v>57</v>
      </c>
      <c r="C56" s="3" t="s">
        <v>134</v>
      </c>
      <c r="D56" s="3" t="s">
        <v>313</v>
      </c>
      <c r="E56" s="4" t="s">
        <v>190</v>
      </c>
      <c r="F56" s="5" t="s">
        <v>234</v>
      </c>
      <c r="G56" s="118" t="s">
        <v>148</v>
      </c>
      <c r="H56" s="121" t="s">
        <v>312</v>
      </c>
      <c r="I56" s="6">
        <v>12</v>
      </c>
      <c r="J56" s="109"/>
      <c r="K56" s="114">
        <v>3</v>
      </c>
      <c r="L56" s="88">
        <f>IF($G56="3 с.с.",0.8,IF($G56="1 к.с.",1,IF($G56="2 к.с.",1.2,IF($G56="3 к.с.",1.4,0))))</f>
        <v>0.8</v>
      </c>
      <c r="M56" s="110"/>
      <c r="N56" s="88">
        <f>B56</f>
        <v>57</v>
      </c>
      <c r="O56" s="113"/>
    </row>
    <row r="57" spans="1:15" s="111" customFormat="1" ht="36" customHeight="1">
      <c r="A57" s="108">
        <v>57</v>
      </c>
      <c r="B57" s="2">
        <v>58</v>
      </c>
      <c r="C57" s="3" t="s">
        <v>134</v>
      </c>
      <c r="D57" s="3" t="s">
        <v>198</v>
      </c>
      <c r="E57" s="4" t="s">
        <v>314</v>
      </c>
      <c r="F57" s="5" t="s">
        <v>203</v>
      </c>
      <c r="G57" s="118" t="s">
        <v>148</v>
      </c>
      <c r="H57" s="121" t="s">
        <v>149</v>
      </c>
      <c r="I57" s="6">
        <v>15</v>
      </c>
      <c r="J57" s="109"/>
      <c r="K57" s="114">
        <v>3</v>
      </c>
      <c r="L57" s="88">
        <f>IF($G57="3 с.с.",0.8,IF($G57="1 к.с.",1,IF($G57="2 к.с.",1.2,IF($G57="3 к.с.",1.4,0))))</f>
        <v>0.8</v>
      </c>
      <c r="M57" s="110"/>
      <c r="N57" s="88">
        <f>B57</f>
        <v>58</v>
      </c>
      <c r="O57" s="113"/>
    </row>
    <row r="58" spans="1:23" s="111" customFormat="1" ht="36" customHeight="1">
      <c r="A58" s="108">
        <v>58</v>
      </c>
      <c r="B58" s="2">
        <v>59</v>
      </c>
      <c r="C58" s="3" t="s">
        <v>134</v>
      </c>
      <c r="D58" s="3" t="s">
        <v>198</v>
      </c>
      <c r="E58" s="4" t="s">
        <v>205</v>
      </c>
      <c r="F58" s="5" t="s">
        <v>203</v>
      </c>
      <c r="G58" s="118" t="s">
        <v>189</v>
      </c>
      <c r="H58" s="121" t="s">
        <v>149</v>
      </c>
      <c r="I58" s="6">
        <v>16</v>
      </c>
      <c r="J58" s="109"/>
      <c r="K58" s="114">
        <v>3</v>
      </c>
      <c r="L58" s="88">
        <f>IF($G58="3 с.с.",0.8,IF($G58="1 к.с.",1,IF($G58="2 к.с.",1.2,IF($G58="3 к.с.",1.4,0))))</f>
        <v>1</v>
      </c>
      <c r="M58" s="110"/>
      <c r="N58" s="88">
        <f>B58</f>
        <v>59</v>
      </c>
      <c r="O58" s="85"/>
      <c r="S58" s="105"/>
      <c r="T58" s="105"/>
      <c r="U58" s="105"/>
      <c r="V58" s="105"/>
      <c r="W58" s="105"/>
    </row>
    <row r="59" spans="1:15" s="111" customFormat="1" ht="36" customHeight="1">
      <c r="A59" s="108">
        <v>59</v>
      </c>
      <c r="B59" s="2">
        <v>60</v>
      </c>
      <c r="C59" s="3" t="s">
        <v>134</v>
      </c>
      <c r="D59" s="3" t="s">
        <v>198</v>
      </c>
      <c r="E59" s="4" t="s">
        <v>199</v>
      </c>
      <c r="F59" s="5" t="s">
        <v>203</v>
      </c>
      <c r="G59" s="118" t="s">
        <v>192</v>
      </c>
      <c r="H59" s="121" t="s">
        <v>149</v>
      </c>
      <c r="I59" s="6">
        <v>10</v>
      </c>
      <c r="J59" s="113"/>
      <c r="K59" s="114">
        <v>3</v>
      </c>
      <c r="L59" s="88">
        <f>IF($G59="3 с.с.",0.8,IF($G59="1 к.с.",1,IF($G59="2 к.с.",1.2,IF($G59="3 к.с.",1.4,0))))</f>
        <v>1.2</v>
      </c>
      <c r="M59" s="110"/>
      <c r="N59" s="88">
        <f>B59</f>
        <v>60</v>
      </c>
      <c r="O59" s="113"/>
    </row>
    <row r="60" spans="1:18" s="111" customFormat="1" ht="36" customHeight="1">
      <c r="A60" s="108">
        <v>60</v>
      </c>
      <c r="B60" s="2">
        <v>61</v>
      </c>
      <c r="C60" s="3" t="s">
        <v>134</v>
      </c>
      <c r="D60" s="3" t="s">
        <v>315</v>
      </c>
      <c r="E60" s="4" t="s">
        <v>211</v>
      </c>
      <c r="F60" s="5" t="s">
        <v>151</v>
      </c>
      <c r="G60" s="118" t="s">
        <v>148</v>
      </c>
      <c r="H60" s="156" t="s">
        <v>316</v>
      </c>
      <c r="I60" s="6">
        <v>9</v>
      </c>
      <c r="J60" s="113"/>
      <c r="K60" s="114">
        <v>3</v>
      </c>
      <c r="L60" s="88">
        <f>IF($G60="3 с.с.",0.8,IF($G60="1 к.с.",1,IF($G60="2 к.с.",1.2,IF($G60="3 к.с.",1.4,0))))</f>
        <v>0.8</v>
      </c>
      <c r="M60" s="114"/>
      <c r="N60" s="88">
        <f>B60</f>
        <v>61</v>
      </c>
      <c r="O60" s="85"/>
      <c r="R60" s="105"/>
    </row>
    <row r="61" spans="1:23" s="111" customFormat="1" ht="41.25" customHeight="1">
      <c r="A61" s="108">
        <v>61</v>
      </c>
      <c r="B61" s="2">
        <v>62</v>
      </c>
      <c r="C61" s="3" t="s">
        <v>132</v>
      </c>
      <c r="D61" s="3" t="s">
        <v>150</v>
      </c>
      <c r="E61" s="4" t="s">
        <v>317</v>
      </c>
      <c r="F61" s="5" t="s">
        <v>203</v>
      </c>
      <c r="G61" s="118" t="s">
        <v>193</v>
      </c>
      <c r="H61" s="156" t="s">
        <v>149</v>
      </c>
      <c r="I61" s="6">
        <v>9</v>
      </c>
      <c r="J61" s="113"/>
      <c r="K61" s="114">
        <v>3</v>
      </c>
      <c r="L61" s="88">
        <f>IF($G61="3 с.с.",0.8,IF($G61="1 к.с.",1,IF($G61="2 к.с.",1.2,IF($G61="3 к.с.",1.4,0))))</f>
        <v>1.4</v>
      </c>
      <c r="M61" s="114"/>
      <c r="N61" s="88">
        <f>B61</f>
        <v>62</v>
      </c>
      <c r="O61" s="113"/>
      <c r="S61" s="105"/>
      <c r="T61" s="105"/>
      <c r="U61" s="105"/>
      <c r="V61" s="105"/>
      <c r="W61" s="105"/>
    </row>
    <row r="62" spans="1:18" s="111" customFormat="1" ht="36" customHeight="1">
      <c r="A62" s="108">
        <v>62</v>
      </c>
      <c r="B62" s="2">
        <v>63</v>
      </c>
      <c r="C62" s="3" t="s">
        <v>132</v>
      </c>
      <c r="D62" s="3" t="s">
        <v>318</v>
      </c>
      <c r="E62" s="4" t="s">
        <v>319</v>
      </c>
      <c r="F62" s="5" t="s">
        <v>203</v>
      </c>
      <c r="G62" s="118" t="s">
        <v>148</v>
      </c>
      <c r="H62" s="156" t="s">
        <v>149</v>
      </c>
      <c r="I62" s="6">
        <v>11</v>
      </c>
      <c r="J62" s="113"/>
      <c r="K62" s="114">
        <v>3</v>
      </c>
      <c r="L62" s="88">
        <f>IF($G62="3 с.с.",0.8,IF($G62="1 к.с.",1,IF($G62="2 к.с.",1.2,IF($G62="3 к.с.",1.4,0))))</f>
        <v>0.8</v>
      </c>
      <c r="M62" s="110"/>
      <c r="N62" s="88">
        <f>B62</f>
        <v>63</v>
      </c>
      <c r="O62" s="113"/>
      <c r="R62" s="105"/>
    </row>
    <row r="63" spans="1:23" s="111" customFormat="1" ht="36" customHeight="1">
      <c r="A63" s="108">
        <v>63</v>
      </c>
      <c r="B63" s="2">
        <v>64</v>
      </c>
      <c r="C63" s="3" t="s">
        <v>132</v>
      </c>
      <c r="D63" s="3" t="s">
        <v>320</v>
      </c>
      <c r="E63" s="4" t="s">
        <v>321</v>
      </c>
      <c r="F63" s="5" t="s">
        <v>188</v>
      </c>
      <c r="G63" s="118" t="s">
        <v>148</v>
      </c>
      <c r="H63" s="156" t="s">
        <v>178</v>
      </c>
      <c r="I63" s="6">
        <v>8</v>
      </c>
      <c r="J63" s="113"/>
      <c r="K63" s="114">
        <v>3</v>
      </c>
      <c r="L63" s="88">
        <f>IF($G63="3 с.с.",0.8,IF($G63="1 к.с.",1,IF($G63="2 к.с.",1.2,IF($G63="3 к.с.",1.4,0))))</f>
        <v>0.8</v>
      </c>
      <c r="M63" s="114"/>
      <c r="N63" s="88">
        <f>B63</f>
        <v>64</v>
      </c>
      <c r="O63" s="85"/>
      <c r="S63" s="105"/>
      <c r="T63" s="105"/>
      <c r="U63" s="105"/>
      <c r="V63" s="105"/>
      <c r="W63" s="105"/>
    </row>
    <row r="64" spans="1:18" s="111" customFormat="1" ht="36" customHeight="1">
      <c r="A64" s="108">
        <v>64</v>
      </c>
      <c r="B64" s="2">
        <v>65</v>
      </c>
      <c r="C64" s="3" t="s">
        <v>132</v>
      </c>
      <c r="D64" s="3" t="s">
        <v>322</v>
      </c>
      <c r="E64" s="4" t="s">
        <v>201</v>
      </c>
      <c r="F64" s="5" t="s">
        <v>234</v>
      </c>
      <c r="G64" s="118" t="s">
        <v>189</v>
      </c>
      <c r="H64" s="156" t="s">
        <v>324</v>
      </c>
      <c r="I64" s="6">
        <v>10</v>
      </c>
      <c r="J64" s="109"/>
      <c r="K64" s="114">
        <v>3</v>
      </c>
      <c r="L64" s="88">
        <f>IF($G64="3 с.с.",0.8,IF($G64="1 к.с.",1,IF($G64="2 к.с.",1.2,IF($G64="3 к.с.",1.4,0))))</f>
        <v>1</v>
      </c>
      <c r="M64" s="110"/>
      <c r="N64" s="88">
        <f>B64</f>
        <v>65</v>
      </c>
      <c r="O64" s="113"/>
      <c r="R64" s="105"/>
    </row>
    <row r="65" spans="1:23" s="111" customFormat="1" ht="36" customHeight="1">
      <c r="A65" s="108">
        <v>65</v>
      </c>
      <c r="B65" s="88">
        <v>66</v>
      </c>
      <c r="C65" s="3" t="s">
        <v>132</v>
      </c>
      <c r="D65" s="3" t="s">
        <v>322</v>
      </c>
      <c r="E65" s="4" t="s">
        <v>201</v>
      </c>
      <c r="F65" s="5" t="s">
        <v>234</v>
      </c>
      <c r="G65" s="118" t="s">
        <v>148</v>
      </c>
      <c r="H65" s="156" t="s">
        <v>323</v>
      </c>
      <c r="I65" s="6">
        <v>10</v>
      </c>
      <c r="J65" s="113"/>
      <c r="K65" s="114">
        <v>3</v>
      </c>
      <c r="L65" s="88">
        <f>IF($G65="3 с.с.",0.8,IF($G65="1 к.с.",1,IF($G65="2 к.с.",1.2,IF($G65="3 к.с.",1.4,0))))</f>
        <v>0.8</v>
      </c>
      <c r="M65" s="114"/>
      <c r="N65" s="88">
        <f>B65</f>
        <v>66</v>
      </c>
      <c r="O65" s="113"/>
      <c r="S65" s="105"/>
      <c r="T65" s="105"/>
      <c r="U65" s="105"/>
      <c r="V65" s="105"/>
      <c r="W65" s="105"/>
    </row>
    <row r="66" spans="1:15" s="111" customFormat="1" ht="36" customHeight="1">
      <c r="A66" s="108">
        <v>66</v>
      </c>
      <c r="B66" s="2">
        <v>67</v>
      </c>
      <c r="C66" s="3" t="s">
        <v>132</v>
      </c>
      <c r="D66" s="3" t="s">
        <v>150</v>
      </c>
      <c r="E66" s="4" t="s">
        <v>210</v>
      </c>
      <c r="F66" s="5" t="s">
        <v>151</v>
      </c>
      <c r="G66" s="118" t="s">
        <v>192</v>
      </c>
      <c r="H66" s="156" t="s">
        <v>325</v>
      </c>
      <c r="I66" s="6">
        <v>11</v>
      </c>
      <c r="J66" s="109"/>
      <c r="K66" s="114">
        <v>3</v>
      </c>
      <c r="L66" s="88">
        <f>IF($G66="3 с.с.",0.8,IF($G66="1 к.с.",1,IF($G66="2 к.с.",1.2,IF($G66="3 к.с.",1.4,0))))</f>
        <v>1.2</v>
      </c>
      <c r="M66" s="110"/>
      <c r="N66" s="88">
        <f>B66</f>
        <v>67</v>
      </c>
      <c r="O66" s="113"/>
    </row>
    <row r="67" spans="1:15" s="111" customFormat="1" ht="36" customHeight="1">
      <c r="A67" s="108">
        <v>67</v>
      </c>
      <c r="B67" s="2">
        <v>68</v>
      </c>
      <c r="C67" s="3" t="s">
        <v>130</v>
      </c>
      <c r="D67" s="3" t="s">
        <v>326</v>
      </c>
      <c r="E67" s="4" t="s">
        <v>153</v>
      </c>
      <c r="F67" s="5" t="s">
        <v>188</v>
      </c>
      <c r="G67" s="118" t="s">
        <v>148</v>
      </c>
      <c r="H67" s="156" t="s">
        <v>174</v>
      </c>
      <c r="I67" s="6">
        <v>8</v>
      </c>
      <c r="J67" s="113"/>
      <c r="K67" s="114">
        <v>3</v>
      </c>
      <c r="L67" s="88">
        <f>IF($G67="3 с.с.",0.8,IF($G67="1 к.с.",1,IF($G67="2 к.с.",1.2,IF($G67="3 к.с.",1.4,0))))</f>
        <v>0.8</v>
      </c>
      <c r="M67" s="114"/>
      <c r="N67" s="88">
        <f>B67</f>
        <v>68</v>
      </c>
      <c r="O67" s="113"/>
    </row>
    <row r="68" spans="1:15" s="111" customFormat="1" ht="36" customHeight="1">
      <c r="A68" s="108">
        <v>68</v>
      </c>
      <c r="B68" s="2">
        <v>69</v>
      </c>
      <c r="C68" s="3" t="s">
        <v>130</v>
      </c>
      <c r="D68" s="3" t="s">
        <v>326</v>
      </c>
      <c r="E68" s="4" t="s">
        <v>327</v>
      </c>
      <c r="F68" s="5" t="s">
        <v>188</v>
      </c>
      <c r="G68" s="118" t="s">
        <v>189</v>
      </c>
      <c r="H68" s="156" t="s">
        <v>174</v>
      </c>
      <c r="I68" s="6">
        <v>10</v>
      </c>
      <c r="J68" s="113"/>
      <c r="K68" s="114">
        <v>3</v>
      </c>
      <c r="L68" s="88">
        <f>IF($G68="3 с.с.",0.8,IF($G68="1 к.с.",1,IF($G68="2 к.с.",1.2,IF($G68="3 к.с.",1.4,0))))</f>
        <v>1</v>
      </c>
      <c r="M68" s="114"/>
      <c r="N68" s="88">
        <f>B68</f>
        <v>69</v>
      </c>
      <c r="O68" s="85"/>
    </row>
    <row r="69" spans="1:15" s="111" customFormat="1" ht="43.5" customHeight="1">
      <c r="A69" s="108">
        <v>69</v>
      </c>
      <c r="B69" s="2">
        <v>70</v>
      </c>
      <c r="C69" s="3" t="s">
        <v>130</v>
      </c>
      <c r="D69" s="3" t="s">
        <v>326</v>
      </c>
      <c r="E69" s="4" t="s">
        <v>328</v>
      </c>
      <c r="F69" s="5" t="s">
        <v>188</v>
      </c>
      <c r="G69" s="118" t="s">
        <v>192</v>
      </c>
      <c r="H69" s="156" t="s">
        <v>174</v>
      </c>
      <c r="I69" s="6">
        <v>10</v>
      </c>
      <c r="J69" s="113"/>
      <c r="K69" s="114">
        <v>3</v>
      </c>
      <c r="L69" s="88">
        <f>IF($G69="3 с.с.",0.8,IF($G69="1 к.с.",1,IF($G69="2 к.с.",1.2,IF($G69="3 к.с.",1.4,0))))</f>
        <v>1.2</v>
      </c>
      <c r="M69" s="114"/>
      <c r="N69" s="88">
        <f>B69</f>
        <v>70</v>
      </c>
      <c r="O69" s="113"/>
    </row>
    <row r="70" spans="1:15" s="111" customFormat="1" ht="36" customHeight="1">
      <c r="A70" s="108">
        <v>70</v>
      </c>
      <c r="B70" s="2">
        <v>71</v>
      </c>
      <c r="C70" s="3" t="s">
        <v>130</v>
      </c>
      <c r="D70" s="3" t="s">
        <v>326</v>
      </c>
      <c r="E70" s="4" t="s">
        <v>329</v>
      </c>
      <c r="F70" s="5" t="s">
        <v>188</v>
      </c>
      <c r="G70" s="118" t="s">
        <v>193</v>
      </c>
      <c r="H70" s="156" t="s">
        <v>149</v>
      </c>
      <c r="I70" s="6">
        <v>9</v>
      </c>
      <c r="J70" s="109"/>
      <c r="K70" s="114">
        <v>3</v>
      </c>
      <c r="L70" s="88">
        <f>IF($G70="3 с.с.",0.8,IF($G70="1 к.с.",1,IF($G70="2 к.с.",1.2,IF($G70="3 к.с.",1.4,0))))</f>
        <v>1.4</v>
      </c>
      <c r="M70" s="110"/>
      <c r="N70" s="88">
        <f>B70</f>
        <v>71</v>
      </c>
      <c r="O70" s="85"/>
    </row>
    <row r="71" spans="1:15" s="111" customFormat="1" ht="36" customHeight="1">
      <c r="A71" s="108">
        <v>71</v>
      </c>
      <c r="B71" s="2">
        <v>72</v>
      </c>
      <c r="C71" s="3" t="s">
        <v>130</v>
      </c>
      <c r="D71" s="3" t="s">
        <v>326</v>
      </c>
      <c r="E71" s="4" t="s">
        <v>330</v>
      </c>
      <c r="F71" s="5" t="s">
        <v>234</v>
      </c>
      <c r="G71" s="118" t="s">
        <v>148</v>
      </c>
      <c r="H71" s="156" t="s">
        <v>285</v>
      </c>
      <c r="I71" s="6">
        <v>12</v>
      </c>
      <c r="J71" s="109"/>
      <c r="K71" s="114">
        <v>3</v>
      </c>
      <c r="L71" s="88">
        <f>IF($G71="3 с.с.",0.8,IF($G71="1 к.с.",1,IF($G71="2 к.с.",1.2,IF($G71="3 к.с.",1.4,0))))</f>
        <v>0.8</v>
      </c>
      <c r="M71" s="110"/>
      <c r="N71" s="88">
        <f>B71</f>
        <v>72</v>
      </c>
      <c r="O71" s="113"/>
    </row>
    <row r="72" spans="1:15" s="111" customFormat="1" ht="36" customHeight="1">
      <c r="A72" s="108">
        <v>72</v>
      </c>
      <c r="B72" s="2">
        <v>73</v>
      </c>
      <c r="C72" s="3" t="s">
        <v>130</v>
      </c>
      <c r="D72" s="3" t="s">
        <v>326</v>
      </c>
      <c r="E72" s="4" t="s">
        <v>330</v>
      </c>
      <c r="F72" s="5" t="s">
        <v>234</v>
      </c>
      <c r="G72" s="118" t="s">
        <v>189</v>
      </c>
      <c r="H72" s="156" t="s">
        <v>323</v>
      </c>
      <c r="I72" s="6">
        <v>10</v>
      </c>
      <c r="J72" s="109"/>
      <c r="K72" s="114">
        <v>3</v>
      </c>
      <c r="L72" s="88">
        <f>IF($G72="3 с.с.",0.8,IF($G72="1 к.с.",1,IF($G72="2 к.с.",1.2,IF($G72="3 к.с.",1.4,0))))</f>
        <v>1</v>
      </c>
      <c r="M72" s="110"/>
      <c r="N72" s="88">
        <f>B72</f>
        <v>73</v>
      </c>
      <c r="O72" s="113"/>
    </row>
    <row r="73" spans="1:15" s="111" customFormat="1" ht="36" customHeight="1">
      <c r="A73" s="108">
        <v>73</v>
      </c>
      <c r="B73" s="88">
        <v>74</v>
      </c>
      <c r="C73" s="3" t="s">
        <v>130</v>
      </c>
      <c r="D73" s="3" t="s">
        <v>326</v>
      </c>
      <c r="E73" s="4" t="s">
        <v>330</v>
      </c>
      <c r="F73" s="5" t="s">
        <v>233</v>
      </c>
      <c r="G73" s="118" t="s">
        <v>148</v>
      </c>
      <c r="H73" s="156" t="s">
        <v>174</v>
      </c>
      <c r="I73" s="6">
        <v>9</v>
      </c>
      <c r="J73" s="113"/>
      <c r="K73" s="114">
        <v>3</v>
      </c>
      <c r="L73" s="88">
        <f>IF($G73="3 с.с.",0.8,IF($G73="1 к.с.",1,IF($G73="2 к.с.",1.2,IF($G73="3 к.с.",1.4,0))))</f>
        <v>0.8</v>
      </c>
      <c r="M73" s="114"/>
      <c r="N73" s="88">
        <f>B73</f>
        <v>74</v>
      </c>
      <c r="O73" s="119"/>
    </row>
    <row r="74" spans="1:15" s="111" customFormat="1" ht="36" customHeight="1">
      <c r="A74" s="108">
        <v>74</v>
      </c>
      <c r="B74" s="2">
        <v>75</v>
      </c>
      <c r="C74" s="3" t="s">
        <v>130</v>
      </c>
      <c r="D74" s="3" t="s">
        <v>326</v>
      </c>
      <c r="E74" s="4" t="s">
        <v>331</v>
      </c>
      <c r="F74" s="5" t="s">
        <v>203</v>
      </c>
      <c r="G74" s="118" t="s">
        <v>148</v>
      </c>
      <c r="H74" s="156" t="s">
        <v>174</v>
      </c>
      <c r="I74" s="6">
        <v>8</v>
      </c>
      <c r="J74" s="113"/>
      <c r="K74" s="114">
        <v>3</v>
      </c>
      <c r="L74" s="88">
        <f>IF($G74="3 с.с.",0.8,IF($G74="1 к.с.",1,IF($G74="2 к.с.",1.2,IF($G74="3 к.с.",1.4,0))))</f>
        <v>0.8</v>
      </c>
      <c r="M74" s="114"/>
      <c r="N74" s="88">
        <f>B74</f>
        <v>75</v>
      </c>
      <c r="O74" s="113"/>
    </row>
    <row r="75" spans="1:15" s="111" customFormat="1" ht="36" customHeight="1">
      <c r="A75" s="108">
        <v>75</v>
      </c>
      <c r="B75" s="2">
        <v>76</v>
      </c>
      <c r="C75" s="3" t="s">
        <v>130</v>
      </c>
      <c r="D75" s="3" t="s">
        <v>326</v>
      </c>
      <c r="E75" s="4" t="s">
        <v>206</v>
      </c>
      <c r="F75" s="5" t="s">
        <v>203</v>
      </c>
      <c r="G75" s="118" t="s">
        <v>189</v>
      </c>
      <c r="H75" s="156" t="s">
        <v>149</v>
      </c>
      <c r="I75" s="6">
        <v>10</v>
      </c>
      <c r="J75" s="113"/>
      <c r="K75" s="114">
        <v>3</v>
      </c>
      <c r="L75" s="88">
        <f>IF($G75="3 с.с.",0.8,IF($G75="1 к.с.",1,IF($G75="2 к.с.",1.2,IF($G75="3 к.с.",1.4,0))))</f>
        <v>1</v>
      </c>
      <c r="M75" s="114"/>
      <c r="N75" s="88">
        <f>B75</f>
        <v>76</v>
      </c>
      <c r="O75" s="85"/>
    </row>
    <row r="76" spans="1:18" s="111" customFormat="1" ht="36" customHeight="1">
      <c r="A76" s="108">
        <v>76</v>
      </c>
      <c r="B76" s="2">
        <v>77</v>
      </c>
      <c r="C76" s="3" t="s">
        <v>130</v>
      </c>
      <c r="D76" s="3" t="s">
        <v>326</v>
      </c>
      <c r="E76" s="4" t="s">
        <v>152</v>
      </c>
      <c r="F76" s="5" t="s">
        <v>203</v>
      </c>
      <c r="G76" s="118" t="s">
        <v>193</v>
      </c>
      <c r="H76" s="156" t="s">
        <v>149</v>
      </c>
      <c r="I76" s="6">
        <v>12</v>
      </c>
      <c r="J76" s="113"/>
      <c r="K76" s="114">
        <v>2</v>
      </c>
      <c r="L76" s="88">
        <f>IF($G76="3 с.с.",0.8,IF($G76="1 к.с.",1,IF($G76="2 к.с.",1.2,IF($G76="3 к.с.",1.4,0))))</f>
        <v>1.4</v>
      </c>
      <c r="M76" s="114"/>
      <c r="N76" s="88">
        <f>B76</f>
        <v>77</v>
      </c>
      <c r="O76" s="85"/>
      <c r="R76" s="105"/>
    </row>
    <row r="77" spans="1:23" s="111" customFormat="1" ht="36" customHeight="1">
      <c r="A77" s="108">
        <v>77</v>
      </c>
      <c r="B77" s="2">
        <v>78</v>
      </c>
      <c r="C77" s="3" t="s">
        <v>332</v>
      </c>
      <c r="D77" s="3" t="s">
        <v>333</v>
      </c>
      <c r="E77" s="4" t="s">
        <v>334</v>
      </c>
      <c r="F77" s="5" t="s">
        <v>203</v>
      </c>
      <c r="G77" s="118" t="s">
        <v>189</v>
      </c>
      <c r="H77" s="156" t="s">
        <v>335</v>
      </c>
      <c r="I77" s="6">
        <v>8</v>
      </c>
      <c r="J77" s="113"/>
      <c r="K77" s="114">
        <v>3</v>
      </c>
      <c r="L77" s="88">
        <f>IF($G77="3 с.с.",0.8,IF($G77="1 к.с.",1,IF($G77="2 к.с.",1.2,IF($G77="3 к.с.",1.4,0))))</f>
        <v>1</v>
      </c>
      <c r="M77" s="114"/>
      <c r="N77" s="88">
        <f>B77</f>
        <v>78</v>
      </c>
      <c r="O77" s="113"/>
      <c r="R77" s="105"/>
      <c r="S77" s="105"/>
      <c r="T77" s="105"/>
      <c r="U77" s="105"/>
      <c r="V77" s="105"/>
      <c r="W77" s="105"/>
    </row>
    <row r="78" spans="1:23" s="111" customFormat="1" ht="36" customHeight="1">
      <c r="A78" s="108">
        <v>78</v>
      </c>
      <c r="B78" s="2">
        <v>79</v>
      </c>
      <c r="C78" s="3" t="s">
        <v>133</v>
      </c>
      <c r="D78" s="3" t="s">
        <v>336</v>
      </c>
      <c r="E78" s="4" t="s">
        <v>339</v>
      </c>
      <c r="F78" s="5" t="s">
        <v>188</v>
      </c>
      <c r="G78" s="118" t="s">
        <v>148</v>
      </c>
      <c r="H78" s="156" t="s">
        <v>191</v>
      </c>
      <c r="I78" s="6">
        <v>8</v>
      </c>
      <c r="J78" s="95"/>
      <c r="K78" s="114">
        <v>3</v>
      </c>
      <c r="L78" s="88">
        <f>IF($G78="3 с.с.",0.8,IF($G78="1 к.с.",1,IF($G78="2 к.с.",1.2,IF($G78="3 к.с.",1.4,0))))</f>
        <v>0.8</v>
      </c>
      <c r="M78" s="110"/>
      <c r="N78" s="88">
        <f>B78</f>
        <v>79</v>
      </c>
      <c r="O78" s="113"/>
      <c r="S78" s="105"/>
      <c r="T78" s="105"/>
      <c r="U78" s="105"/>
      <c r="V78" s="105"/>
      <c r="W78" s="105"/>
    </row>
    <row r="79" spans="1:15" s="111" customFormat="1" ht="36" customHeight="1">
      <c r="A79" s="108">
        <v>79</v>
      </c>
      <c r="B79" s="2">
        <v>80</v>
      </c>
      <c r="C79" s="3" t="s">
        <v>133</v>
      </c>
      <c r="D79" s="3" t="s">
        <v>336</v>
      </c>
      <c r="E79" s="4" t="s">
        <v>209</v>
      </c>
      <c r="F79" s="5" t="s">
        <v>203</v>
      </c>
      <c r="G79" s="118" t="s">
        <v>189</v>
      </c>
      <c r="H79" s="156" t="s">
        <v>149</v>
      </c>
      <c r="I79" s="6">
        <v>8</v>
      </c>
      <c r="J79" s="109"/>
      <c r="K79" s="114">
        <v>3</v>
      </c>
      <c r="L79" s="88">
        <f>IF($G79="3 с.с.",0.8,IF($G79="1 к.с.",1,IF($G79="2 к.с.",1.2,IF($G79="3 к.с.",1.4,0))))</f>
        <v>1</v>
      </c>
      <c r="M79" s="110"/>
      <c r="N79" s="88">
        <f>B79</f>
        <v>80</v>
      </c>
      <c r="O79" s="85"/>
    </row>
    <row r="80" spans="1:18" s="111" customFormat="1" ht="36" customHeight="1">
      <c r="A80" s="108">
        <v>80</v>
      </c>
      <c r="B80" s="2">
        <v>81</v>
      </c>
      <c r="C80" s="3" t="s">
        <v>133</v>
      </c>
      <c r="D80" s="3" t="s">
        <v>337</v>
      </c>
      <c r="E80" s="4" t="s">
        <v>170</v>
      </c>
      <c r="F80" s="5" t="s">
        <v>203</v>
      </c>
      <c r="G80" s="118" t="s">
        <v>148</v>
      </c>
      <c r="H80" s="156" t="s">
        <v>149</v>
      </c>
      <c r="I80" s="6">
        <v>12</v>
      </c>
      <c r="J80" s="109"/>
      <c r="K80" s="114">
        <v>3</v>
      </c>
      <c r="L80" s="88">
        <f>IF($G80="3 с.с.",0.8,IF($G80="1 к.с.",1,IF($G80="2 к.с.",1.2,IF($G80="3 к.с.",1.4,0))))</f>
        <v>0.8</v>
      </c>
      <c r="M80" s="110"/>
      <c r="N80" s="88">
        <f>B80</f>
        <v>81</v>
      </c>
      <c r="O80" s="85"/>
      <c r="R80" s="105"/>
    </row>
    <row r="81" spans="1:23" s="111" customFormat="1" ht="36" customHeight="1">
      <c r="A81" s="108">
        <v>81</v>
      </c>
      <c r="B81" s="2">
        <v>82</v>
      </c>
      <c r="C81" s="3" t="s">
        <v>133</v>
      </c>
      <c r="D81" s="3" t="s">
        <v>338</v>
      </c>
      <c r="E81" s="4" t="s">
        <v>340</v>
      </c>
      <c r="F81" s="5" t="s">
        <v>203</v>
      </c>
      <c r="G81" s="118" t="s">
        <v>193</v>
      </c>
      <c r="H81" s="156" t="s">
        <v>149</v>
      </c>
      <c r="I81" s="6">
        <v>8</v>
      </c>
      <c r="J81" s="113"/>
      <c r="K81" s="114">
        <v>3</v>
      </c>
      <c r="L81" s="88">
        <f>IF($G81="3 с.с.",0.8,IF($G81="1 к.с.",1,IF($G81="2 к.с.",1.2,IF($G81="3 к.с.",1.4,0))))</f>
        <v>1.4</v>
      </c>
      <c r="M81" s="114"/>
      <c r="N81" s="88">
        <f>B81</f>
        <v>82</v>
      </c>
      <c r="O81" s="85"/>
      <c r="R81" s="105"/>
      <c r="S81" s="105"/>
      <c r="T81" s="105"/>
      <c r="U81" s="105"/>
      <c r="V81" s="105"/>
      <c r="W81" s="105"/>
    </row>
    <row r="82" spans="1:15" s="111" customFormat="1" ht="38.25">
      <c r="A82" s="108">
        <v>82</v>
      </c>
      <c r="B82" s="113">
        <v>83</v>
      </c>
      <c r="C82" s="113" t="s">
        <v>361</v>
      </c>
      <c r="D82" s="162" t="s">
        <v>362</v>
      </c>
      <c r="E82" s="113" t="s">
        <v>363</v>
      </c>
      <c r="F82" s="113" t="s">
        <v>203</v>
      </c>
      <c r="G82" s="212" t="s">
        <v>189</v>
      </c>
      <c r="H82" s="162" t="s">
        <v>149</v>
      </c>
      <c r="I82" s="163">
        <v>15</v>
      </c>
      <c r="J82" s="113"/>
      <c r="K82" s="163">
        <v>0</v>
      </c>
      <c r="L82" s="163">
        <f>IF($G82="3 с.с.",0.8,IF($G82="1 к.с.",1,IF($G82="2 к.с.",1.2,IF($G82="3 к.с.",1.4,0))))</f>
        <v>1</v>
      </c>
      <c r="M82" s="113"/>
      <c r="N82" s="163">
        <f>B82</f>
        <v>83</v>
      </c>
      <c r="O82" s="113"/>
    </row>
  </sheetData>
  <sheetProtection/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CP850"/>
  <sheetViews>
    <sheetView zoomScalePageLayoutView="0" workbookViewId="0" topLeftCell="A1">
      <pane xSplit="21" ySplit="4" topLeftCell="BF35" activePane="bottomRight" state="frozen"/>
      <selection pane="topLeft" activeCell="A1" sqref="A1"/>
      <selection pane="topRight" activeCell="V1" sqref="V1"/>
      <selection pane="bottomLeft" activeCell="A10" sqref="A10"/>
      <selection pane="bottomRight" activeCell="CE42" sqref="CE42"/>
    </sheetView>
  </sheetViews>
  <sheetFormatPr defaultColWidth="9.00390625" defaultRowHeight="15"/>
  <cols>
    <col min="1" max="1" width="4.00390625" style="88" customWidth="1"/>
    <col min="2" max="2" width="10.140625" style="95" customWidth="1"/>
    <col min="3" max="3" width="10.140625" style="96" customWidth="1"/>
    <col min="4" max="4" width="18.140625" style="95" customWidth="1"/>
    <col min="5" max="5" width="3.28125" style="97" customWidth="1"/>
    <col min="6" max="12" width="3.28125" style="88" customWidth="1"/>
    <col min="13" max="13" width="3.28125" style="89" customWidth="1"/>
    <col min="14" max="20" width="3.28125" style="88" customWidth="1"/>
    <col min="21" max="21" width="3.28125" style="90" customWidth="1"/>
    <col min="22" max="22" width="4.57421875" style="91" customWidth="1"/>
    <col min="23" max="33" width="3.28125" style="88" customWidth="1"/>
    <col min="34" max="34" width="3.28125" style="89" customWidth="1"/>
    <col min="35" max="38" width="3.28125" style="88" customWidth="1"/>
    <col min="39" max="39" width="3.28125" style="90" customWidth="1"/>
    <col min="40" max="40" width="3.28125" style="91" customWidth="1"/>
    <col min="41" max="41" width="3.28125" style="92" customWidth="1"/>
    <col min="42" max="44" width="3.28125" style="88" customWidth="1"/>
    <col min="45" max="45" width="3.28125" style="91" customWidth="1"/>
    <col min="46" max="52" width="3.28125" style="88" customWidth="1"/>
    <col min="53" max="53" width="3.28125" style="89" customWidth="1"/>
    <col min="54" max="63" width="3.28125" style="88" customWidth="1"/>
    <col min="64" max="64" width="3.28125" style="90" customWidth="1"/>
    <col min="65" max="65" width="3.28125" style="91" customWidth="1"/>
    <col min="66" max="77" width="3.28125" style="88" customWidth="1"/>
    <col min="78" max="78" width="3.28125" style="89" customWidth="1"/>
    <col min="79" max="80" width="3.28125" style="88" customWidth="1"/>
    <col min="81" max="81" width="3.28125" style="90" customWidth="1"/>
    <col min="82" max="82" width="4.00390625" style="91" customWidth="1"/>
    <col min="83" max="83" width="5.28125" style="88" customWidth="1"/>
    <col min="84" max="84" width="4.421875" style="98" customWidth="1"/>
    <col min="85" max="85" width="7.421875" style="95" customWidth="1"/>
    <col min="86" max="86" width="4.7109375" style="88" customWidth="1"/>
    <col min="87" max="89" width="4.57421875" style="88" customWidth="1"/>
    <col min="90" max="92" width="3.7109375" style="88" customWidth="1"/>
    <col min="93" max="93" width="4.421875" style="88" customWidth="1"/>
    <col min="94" max="16384" width="9.00390625" style="88" customWidth="1"/>
  </cols>
  <sheetData>
    <row r="1" spans="1:93" s="75" customFormat="1" ht="110.25" customHeight="1">
      <c r="A1" s="73" t="s">
        <v>14</v>
      </c>
      <c r="B1" s="74" t="s">
        <v>3</v>
      </c>
      <c r="C1" s="75" t="s">
        <v>15</v>
      </c>
      <c r="D1" s="75" t="s">
        <v>16</v>
      </c>
      <c r="E1" s="76" t="s">
        <v>17</v>
      </c>
      <c r="F1" s="77" t="s">
        <v>18</v>
      </c>
      <c r="G1" s="77" t="s">
        <v>19</v>
      </c>
      <c r="H1" s="77" t="s">
        <v>20</v>
      </c>
      <c r="I1" s="77" t="s">
        <v>21</v>
      </c>
      <c r="J1" s="77" t="s">
        <v>22</v>
      </c>
      <c r="K1" s="77" t="s">
        <v>23</v>
      </c>
      <c r="L1" s="77" t="s">
        <v>24</v>
      </c>
      <c r="M1" s="78" t="s">
        <v>25</v>
      </c>
      <c r="N1" s="73" t="s">
        <v>26</v>
      </c>
      <c r="O1" s="73" t="s">
        <v>27</v>
      </c>
      <c r="P1" s="73" t="s">
        <v>28</v>
      </c>
      <c r="Q1" s="73" t="s">
        <v>29</v>
      </c>
      <c r="R1" s="73" t="s">
        <v>30</v>
      </c>
      <c r="S1" s="73" t="s">
        <v>31</v>
      </c>
      <c r="T1" s="73" t="s">
        <v>32</v>
      </c>
      <c r="U1" s="79" t="s">
        <v>33</v>
      </c>
      <c r="V1" s="80" t="s">
        <v>34</v>
      </c>
      <c r="W1" s="73" t="s">
        <v>35</v>
      </c>
      <c r="X1" s="73" t="s">
        <v>36</v>
      </c>
      <c r="Y1" s="73" t="s">
        <v>37</v>
      </c>
      <c r="Z1" s="73" t="s">
        <v>38</v>
      </c>
      <c r="AA1" s="73" t="s">
        <v>39</v>
      </c>
      <c r="AB1" s="73" t="s">
        <v>40</v>
      </c>
      <c r="AC1" s="73" t="s">
        <v>41</v>
      </c>
      <c r="AD1" s="73" t="s">
        <v>42</v>
      </c>
      <c r="AE1" s="73" t="s">
        <v>43</v>
      </c>
      <c r="AF1" s="73" t="s">
        <v>44</v>
      </c>
      <c r="AG1" s="73" t="s">
        <v>45</v>
      </c>
      <c r="AH1" s="78" t="s">
        <v>46</v>
      </c>
      <c r="AI1" s="73" t="s">
        <v>47</v>
      </c>
      <c r="AJ1" s="73" t="s">
        <v>48</v>
      </c>
      <c r="AK1" s="73" t="s">
        <v>49</v>
      </c>
      <c r="AL1" s="73" t="s">
        <v>50</v>
      </c>
      <c r="AM1" s="79" t="s">
        <v>33</v>
      </c>
      <c r="AN1" s="80" t="s">
        <v>51</v>
      </c>
      <c r="AO1" s="81" t="s">
        <v>52</v>
      </c>
      <c r="AP1" s="73" t="s">
        <v>53</v>
      </c>
      <c r="AQ1" s="73" t="s">
        <v>54</v>
      </c>
      <c r="AR1" s="73" t="s">
        <v>55</v>
      </c>
      <c r="AS1" s="80" t="s">
        <v>56</v>
      </c>
      <c r="AT1" s="73" t="s">
        <v>57</v>
      </c>
      <c r="AU1" s="73" t="s">
        <v>58</v>
      </c>
      <c r="AV1" s="73" t="s">
        <v>59</v>
      </c>
      <c r="AW1" s="73" t="s">
        <v>60</v>
      </c>
      <c r="AX1" s="73" t="s">
        <v>61</v>
      </c>
      <c r="AY1" s="73" t="s">
        <v>62</v>
      </c>
      <c r="AZ1" s="73" t="s">
        <v>63</v>
      </c>
      <c r="BA1" s="78" t="s">
        <v>64</v>
      </c>
      <c r="BB1" s="73" t="s">
        <v>65</v>
      </c>
      <c r="BC1" s="73" t="s">
        <v>66</v>
      </c>
      <c r="BD1" s="73" t="s">
        <v>67</v>
      </c>
      <c r="BE1" s="73" t="s">
        <v>68</v>
      </c>
      <c r="BF1" s="73" t="s">
        <v>69</v>
      </c>
      <c r="BG1" s="73" t="s">
        <v>70</v>
      </c>
      <c r="BH1" s="73" t="s">
        <v>71</v>
      </c>
      <c r="BI1" s="73" t="s">
        <v>72</v>
      </c>
      <c r="BJ1" s="73" t="s">
        <v>73</v>
      </c>
      <c r="BK1" s="73" t="s">
        <v>74</v>
      </c>
      <c r="BL1" s="79" t="s">
        <v>33</v>
      </c>
      <c r="BM1" s="80" t="s">
        <v>75</v>
      </c>
      <c r="BN1" s="73" t="s">
        <v>76</v>
      </c>
      <c r="BO1" s="73" t="s">
        <v>77</v>
      </c>
      <c r="BP1" s="73" t="s">
        <v>78</v>
      </c>
      <c r="BQ1" s="73" t="s">
        <v>79</v>
      </c>
      <c r="BR1" s="73" t="s">
        <v>80</v>
      </c>
      <c r="BS1" s="73" t="s">
        <v>81</v>
      </c>
      <c r="BT1" s="73" t="s">
        <v>82</v>
      </c>
      <c r="BU1" s="73" t="s">
        <v>83</v>
      </c>
      <c r="BV1" s="73" t="s">
        <v>84</v>
      </c>
      <c r="BW1" s="73" t="s">
        <v>85</v>
      </c>
      <c r="BX1" s="73" t="s">
        <v>86</v>
      </c>
      <c r="BY1" s="73" t="s">
        <v>87</v>
      </c>
      <c r="BZ1" s="78" t="s">
        <v>46</v>
      </c>
      <c r="CA1" s="73" t="s">
        <v>88</v>
      </c>
      <c r="CB1" s="73" t="s">
        <v>89</v>
      </c>
      <c r="CC1" s="79" t="s">
        <v>33</v>
      </c>
      <c r="CD1" s="80" t="s">
        <v>90</v>
      </c>
      <c r="CE1" s="82" t="s">
        <v>91</v>
      </c>
      <c r="CF1" s="83" t="s">
        <v>92</v>
      </c>
      <c r="CG1" s="74" t="s">
        <v>3</v>
      </c>
      <c r="CH1" s="75" t="s">
        <v>93</v>
      </c>
      <c r="CI1" s="82" t="s">
        <v>94</v>
      </c>
      <c r="CJ1" s="82" t="s">
        <v>95</v>
      </c>
      <c r="CK1" s="82" t="s">
        <v>96</v>
      </c>
      <c r="CL1" s="82" t="s">
        <v>108</v>
      </c>
      <c r="CM1" s="82" t="s">
        <v>212</v>
      </c>
      <c r="CN1" s="82" t="s">
        <v>213</v>
      </c>
      <c r="CO1" s="82" t="s">
        <v>214</v>
      </c>
    </row>
    <row r="2" spans="1:91" s="2" customFormat="1" ht="15" customHeight="1">
      <c r="A2" s="144">
        <v>2</v>
      </c>
      <c r="B2" s="3" t="str">
        <f>VLOOKUP(A2,регістрація!B:AB,5,FALSE)</f>
        <v>пішохідний </v>
      </c>
      <c r="C2" s="10" t="str">
        <f>VLOOKUP(A2,регістрація!B:AB,6,FALSE)</f>
        <v>1 к.с.</v>
      </c>
      <c r="D2" s="145" t="s">
        <v>378</v>
      </c>
      <c r="E2" s="144"/>
      <c r="M2" s="146">
        <f aca="true" t="shared" si="0" ref="M2:M48">SUM(F2:L2)</f>
        <v>0</v>
      </c>
      <c r="U2" s="147">
        <f aca="true" t="shared" si="1" ref="U2:U48">SUM(N2:T2)</f>
        <v>0</v>
      </c>
      <c r="V2" s="148">
        <f aca="true" t="shared" si="2" ref="V2:V48">15-M2+U2</f>
        <v>15</v>
      </c>
      <c r="AH2" s="146">
        <f aca="true" t="shared" si="3" ref="AH2:AH48">SUM(W2:AG2)</f>
        <v>0</v>
      </c>
      <c r="AM2" s="147">
        <f aca="true" t="shared" si="4" ref="AM2:AM48">SUM(AI2:AL2)</f>
        <v>0</v>
      </c>
      <c r="AN2" s="148">
        <f aca="true" t="shared" si="5" ref="AN2:AN48">15-AH2+AM2</f>
        <v>15</v>
      </c>
      <c r="AO2" s="149"/>
      <c r="AP2" s="2">
        <v>2</v>
      </c>
      <c r="AS2" s="148">
        <f aca="true" t="shared" si="6" ref="AS2:AS48">15+AP2+AQ2+AR2-AO2</f>
        <v>17</v>
      </c>
      <c r="BA2" s="146">
        <f aca="true" t="shared" si="7" ref="BA2:BA48">SUM(AT2:AZ2)</f>
        <v>0</v>
      </c>
      <c r="BD2" s="2">
        <v>2</v>
      </c>
      <c r="BH2" s="2">
        <v>2</v>
      </c>
      <c r="BL2" s="147">
        <f aca="true" t="shared" si="8" ref="BL2:BL48">SUM(BB2:BK2)</f>
        <v>4</v>
      </c>
      <c r="BM2" s="148">
        <f aca="true" t="shared" si="9" ref="BM2:BM48">40+BL2-BA2</f>
        <v>44</v>
      </c>
      <c r="BZ2" s="146">
        <f aca="true" t="shared" si="10" ref="BZ2:BZ48">SUM(BN2:BY2)</f>
        <v>0</v>
      </c>
      <c r="CC2" s="147">
        <f aca="true" t="shared" si="11" ref="CC2:CC48">SUM(CA2:CB2)</f>
        <v>0</v>
      </c>
      <c r="CD2" s="148">
        <f aca="true" t="shared" si="12" ref="CD2:CD48">15+CC2-BZ2</f>
        <v>15</v>
      </c>
      <c r="CE2" s="1">
        <f aca="true" t="shared" si="13" ref="CE2:CE48">SUM(CD2,BM2,AS2,AN2,V2)</f>
        <v>106</v>
      </c>
      <c r="CF2" s="150">
        <f aca="true" t="shared" si="14" ref="CF2:CF29">A2</f>
        <v>2</v>
      </c>
      <c r="CG2" s="5" t="str">
        <f aca="true" t="shared" si="15" ref="CG2:CG29">B2</f>
        <v>пішохідний </v>
      </c>
      <c r="CH2" s="144" t="str">
        <f aca="true" t="shared" si="16" ref="CH2:CH29">C2</f>
        <v>1 к.с.</v>
      </c>
      <c r="CI2" s="2">
        <f>CE2</f>
        <v>106</v>
      </c>
      <c r="CJ2" s="2">
        <f>CE3</f>
        <v>92</v>
      </c>
      <c r="CK2" s="2">
        <f>CE4</f>
        <v>99</v>
      </c>
      <c r="CM2" s="144"/>
    </row>
    <row r="3" spans="1:86" s="2" customFormat="1" ht="15" customHeight="1">
      <c r="A3" s="144">
        <v>2</v>
      </c>
      <c r="B3" s="3" t="str">
        <f>VLOOKUP(A3,регістрація!B:AB,5,FALSE)</f>
        <v>пішохідний </v>
      </c>
      <c r="C3" s="10" t="str">
        <f>VLOOKUP(A3,регістрація!B:AB,6,FALSE)</f>
        <v>1 к.с.</v>
      </c>
      <c r="D3" s="145" t="s">
        <v>391</v>
      </c>
      <c r="E3" s="144"/>
      <c r="J3" s="2">
        <v>1</v>
      </c>
      <c r="M3" s="146">
        <f t="shared" si="0"/>
        <v>1</v>
      </c>
      <c r="P3" s="2">
        <v>1</v>
      </c>
      <c r="U3" s="147">
        <f t="shared" si="1"/>
        <v>1</v>
      </c>
      <c r="V3" s="148">
        <f t="shared" si="2"/>
        <v>15</v>
      </c>
      <c r="Z3" s="2">
        <v>2</v>
      </c>
      <c r="AH3" s="146">
        <f t="shared" si="3"/>
        <v>2</v>
      </c>
      <c r="AL3" s="2">
        <v>1</v>
      </c>
      <c r="AM3" s="147">
        <f t="shared" si="4"/>
        <v>1</v>
      </c>
      <c r="AN3" s="148">
        <f t="shared" si="5"/>
        <v>14</v>
      </c>
      <c r="AO3" s="149"/>
      <c r="AP3" s="2">
        <v>1</v>
      </c>
      <c r="AS3" s="148">
        <f t="shared" si="6"/>
        <v>16</v>
      </c>
      <c r="AU3" s="2">
        <v>3</v>
      </c>
      <c r="BA3" s="146">
        <f t="shared" si="7"/>
        <v>3</v>
      </c>
      <c r="BD3" s="2">
        <v>2</v>
      </c>
      <c r="BL3" s="147">
        <f t="shared" si="8"/>
        <v>2</v>
      </c>
      <c r="BM3" s="148">
        <f t="shared" si="9"/>
        <v>39</v>
      </c>
      <c r="BR3" s="2">
        <v>1</v>
      </c>
      <c r="BS3" s="2">
        <v>2</v>
      </c>
      <c r="BT3" s="2">
        <v>1</v>
      </c>
      <c r="BV3" s="2">
        <v>2</v>
      </c>
      <c r="BX3" s="2">
        <v>1</v>
      </c>
      <c r="BZ3" s="146">
        <f t="shared" si="10"/>
        <v>7</v>
      </c>
      <c r="CC3" s="147">
        <f t="shared" si="11"/>
        <v>0</v>
      </c>
      <c r="CD3" s="148">
        <f t="shared" si="12"/>
        <v>8</v>
      </c>
      <c r="CE3" s="1">
        <f t="shared" si="13"/>
        <v>92</v>
      </c>
      <c r="CF3" s="150">
        <f t="shared" si="14"/>
        <v>2</v>
      </c>
      <c r="CG3" s="5" t="str">
        <f t="shared" si="15"/>
        <v>пішохідний </v>
      </c>
      <c r="CH3" s="144" t="str">
        <f t="shared" si="16"/>
        <v>1 к.с.</v>
      </c>
    </row>
    <row r="4" spans="1:86" s="2" customFormat="1" ht="15" customHeight="1">
      <c r="A4" s="144">
        <v>2</v>
      </c>
      <c r="B4" s="3" t="str">
        <f>VLOOKUP(A4,регістрація!B:AB,5,FALSE)</f>
        <v>пішохідний </v>
      </c>
      <c r="C4" s="10" t="str">
        <f>VLOOKUP(A4,регістрація!B:AB,6,FALSE)</f>
        <v>1 к.с.</v>
      </c>
      <c r="D4" s="145" t="s">
        <v>385</v>
      </c>
      <c r="E4" s="144"/>
      <c r="M4" s="146">
        <f t="shared" si="0"/>
        <v>0</v>
      </c>
      <c r="U4" s="147">
        <f t="shared" si="1"/>
        <v>0</v>
      </c>
      <c r="V4" s="148">
        <f t="shared" si="2"/>
        <v>15</v>
      </c>
      <c r="AH4" s="146">
        <f t="shared" si="3"/>
        <v>0</v>
      </c>
      <c r="AL4" s="2">
        <v>2</v>
      </c>
      <c r="AM4" s="147">
        <f t="shared" si="4"/>
        <v>2</v>
      </c>
      <c r="AN4" s="148">
        <f t="shared" si="5"/>
        <v>17</v>
      </c>
      <c r="AO4" s="149"/>
      <c r="AS4" s="148">
        <f t="shared" si="6"/>
        <v>15</v>
      </c>
      <c r="AU4" s="2">
        <v>2</v>
      </c>
      <c r="BA4" s="146">
        <f t="shared" si="7"/>
        <v>2</v>
      </c>
      <c r="BL4" s="147">
        <f t="shared" si="8"/>
        <v>0</v>
      </c>
      <c r="BM4" s="148">
        <f t="shared" si="9"/>
        <v>38</v>
      </c>
      <c r="BQ4" s="2">
        <v>1</v>
      </c>
      <c r="BZ4" s="146">
        <f t="shared" si="10"/>
        <v>1</v>
      </c>
      <c r="CC4" s="147">
        <f t="shared" si="11"/>
        <v>0</v>
      </c>
      <c r="CD4" s="148">
        <f t="shared" si="12"/>
        <v>14</v>
      </c>
      <c r="CE4" s="1">
        <f t="shared" si="13"/>
        <v>99</v>
      </c>
      <c r="CF4" s="150">
        <f t="shared" si="14"/>
        <v>2</v>
      </c>
      <c r="CG4" s="5" t="str">
        <f t="shared" si="15"/>
        <v>пішохідний </v>
      </c>
      <c r="CH4" s="144" t="str">
        <f t="shared" si="16"/>
        <v>1 к.с.</v>
      </c>
    </row>
    <row r="5" spans="1:92" s="2" customFormat="1" ht="15" customHeight="1">
      <c r="A5" s="144">
        <v>3</v>
      </c>
      <c r="B5" s="3" t="str">
        <f>VLOOKUP(A5,регістрація!B:AB,5,FALSE)</f>
        <v>пішохідний </v>
      </c>
      <c r="C5" s="10" t="str">
        <f>VLOOKUP(A5,регістрація!B:AB,6,FALSE)</f>
        <v>3 с.с.</v>
      </c>
      <c r="D5" s="145" t="s">
        <v>402</v>
      </c>
      <c r="E5" s="144"/>
      <c r="M5" s="146">
        <f t="shared" si="0"/>
        <v>0</v>
      </c>
      <c r="P5" s="2">
        <v>1</v>
      </c>
      <c r="U5" s="147">
        <f t="shared" si="1"/>
        <v>1</v>
      </c>
      <c r="V5" s="148">
        <f t="shared" si="2"/>
        <v>16</v>
      </c>
      <c r="AD5" s="2">
        <v>1</v>
      </c>
      <c r="AH5" s="146">
        <f t="shared" si="3"/>
        <v>1</v>
      </c>
      <c r="AL5" s="2">
        <v>1</v>
      </c>
      <c r="AM5" s="147">
        <f t="shared" si="4"/>
        <v>1</v>
      </c>
      <c r="AN5" s="148">
        <f t="shared" si="5"/>
        <v>15</v>
      </c>
      <c r="AO5" s="149"/>
      <c r="AP5" s="2">
        <v>1</v>
      </c>
      <c r="AR5" s="2">
        <v>3</v>
      </c>
      <c r="AS5" s="148">
        <f t="shared" si="6"/>
        <v>19</v>
      </c>
      <c r="AU5" s="2">
        <v>1</v>
      </c>
      <c r="BA5" s="146">
        <f t="shared" si="7"/>
        <v>1</v>
      </c>
      <c r="BB5" s="2">
        <v>1</v>
      </c>
      <c r="BD5" s="2">
        <v>2</v>
      </c>
      <c r="BH5" s="2">
        <v>1</v>
      </c>
      <c r="BK5" s="2">
        <v>1</v>
      </c>
      <c r="BL5" s="147">
        <f t="shared" si="8"/>
        <v>5</v>
      </c>
      <c r="BM5" s="148">
        <f t="shared" si="9"/>
        <v>44</v>
      </c>
      <c r="BQ5" s="2">
        <v>1</v>
      </c>
      <c r="BZ5" s="146">
        <f t="shared" si="10"/>
        <v>1</v>
      </c>
      <c r="CA5" s="2">
        <v>1</v>
      </c>
      <c r="CC5" s="147">
        <f t="shared" si="11"/>
        <v>1</v>
      </c>
      <c r="CD5" s="148">
        <f t="shared" si="12"/>
        <v>15</v>
      </c>
      <c r="CE5" s="1">
        <f t="shared" si="13"/>
        <v>109</v>
      </c>
      <c r="CF5" s="150">
        <f t="shared" si="14"/>
        <v>3</v>
      </c>
      <c r="CG5" s="5" t="str">
        <f t="shared" si="15"/>
        <v>пішохідний </v>
      </c>
      <c r="CH5" s="144" t="str">
        <f t="shared" si="16"/>
        <v>3 с.с.</v>
      </c>
      <c r="CI5" s="2">
        <f>CE5</f>
        <v>109</v>
      </c>
      <c r="CJ5" s="2">
        <f>CE6</f>
        <v>109</v>
      </c>
      <c r="CM5" s="144"/>
      <c r="CN5" s="1"/>
    </row>
    <row r="6" spans="1:92" s="2" customFormat="1" ht="15" customHeight="1">
      <c r="A6" s="144">
        <v>3</v>
      </c>
      <c r="B6" s="3" t="str">
        <f>VLOOKUP(A6,регістрація!B:AB,5,FALSE)</f>
        <v>пішохідний </v>
      </c>
      <c r="C6" s="10" t="str">
        <f>VLOOKUP(A6,регістрація!B:AB,6,FALSE)</f>
        <v>3 с.с.</v>
      </c>
      <c r="D6" s="145" t="s">
        <v>403</v>
      </c>
      <c r="E6" s="144"/>
      <c r="M6" s="146">
        <f t="shared" si="0"/>
        <v>0</v>
      </c>
      <c r="O6" s="2">
        <v>1</v>
      </c>
      <c r="P6" s="2">
        <v>1</v>
      </c>
      <c r="U6" s="147">
        <f t="shared" si="1"/>
        <v>2</v>
      </c>
      <c r="V6" s="148">
        <f t="shared" si="2"/>
        <v>17</v>
      </c>
      <c r="AH6" s="146">
        <f t="shared" si="3"/>
        <v>0</v>
      </c>
      <c r="AM6" s="147">
        <f t="shared" si="4"/>
        <v>0</v>
      </c>
      <c r="AN6" s="148">
        <f t="shared" si="5"/>
        <v>15</v>
      </c>
      <c r="AO6" s="149"/>
      <c r="AS6" s="148">
        <f t="shared" si="6"/>
        <v>15</v>
      </c>
      <c r="BA6" s="146">
        <f t="shared" si="7"/>
        <v>0</v>
      </c>
      <c r="BD6" s="2">
        <v>3</v>
      </c>
      <c r="BH6" s="2">
        <v>3</v>
      </c>
      <c r="BL6" s="147">
        <f t="shared" si="8"/>
        <v>6</v>
      </c>
      <c r="BM6" s="148">
        <f t="shared" si="9"/>
        <v>46</v>
      </c>
      <c r="BZ6" s="146">
        <f t="shared" si="10"/>
        <v>0</v>
      </c>
      <c r="CA6" s="2">
        <v>1</v>
      </c>
      <c r="CC6" s="147">
        <f t="shared" si="11"/>
        <v>1</v>
      </c>
      <c r="CD6" s="148">
        <f t="shared" si="12"/>
        <v>16</v>
      </c>
      <c r="CE6" s="1">
        <f t="shared" si="13"/>
        <v>109</v>
      </c>
      <c r="CF6" s="150">
        <f t="shared" si="14"/>
        <v>3</v>
      </c>
      <c r="CG6" s="5" t="str">
        <f t="shared" si="15"/>
        <v>пішохідний </v>
      </c>
      <c r="CH6" s="144" t="str">
        <f t="shared" si="16"/>
        <v>3 с.с.</v>
      </c>
      <c r="CN6" s="1"/>
    </row>
    <row r="7" spans="1:92" s="2" customFormat="1" ht="15" customHeight="1">
      <c r="A7" s="144">
        <v>4</v>
      </c>
      <c r="B7" s="3" t="str">
        <f>VLOOKUP(A7,регістрація!B:AB,5,FALSE)</f>
        <v>лижний</v>
      </c>
      <c r="C7" s="10" t="str">
        <f>VLOOKUP(A7,регістрація!B:AB,6,FALSE)</f>
        <v>3 с.с.</v>
      </c>
      <c r="D7" s="145" t="s">
        <v>371</v>
      </c>
      <c r="E7" s="144"/>
      <c r="F7" s="171"/>
      <c r="G7" s="171"/>
      <c r="H7" s="171"/>
      <c r="I7" s="171"/>
      <c r="J7" s="171"/>
      <c r="K7" s="171"/>
      <c r="L7" s="171"/>
      <c r="M7" s="168">
        <f>SUM(F7:L7)</f>
        <v>0</v>
      </c>
      <c r="N7" s="171"/>
      <c r="O7" s="171"/>
      <c r="P7" s="171"/>
      <c r="Q7" s="171"/>
      <c r="R7" s="171"/>
      <c r="S7" s="171"/>
      <c r="T7" s="171"/>
      <c r="U7" s="169">
        <f>SUM(N7:T7)</f>
        <v>0</v>
      </c>
      <c r="V7" s="170">
        <f t="shared" si="2"/>
        <v>15</v>
      </c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68">
        <f>SUM(W7:AG7)</f>
        <v>0</v>
      </c>
      <c r="AI7" s="171"/>
      <c r="AJ7" s="171"/>
      <c r="AK7" s="171"/>
      <c r="AL7" s="171"/>
      <c r="AM7" s="169">
        <f>SUM(AI7:AL7)</f>
        <v>0</v>
      </c>
      <c r="AN7" s="170">
        <f t="shared" si="5"/>
        <v>15</v>
      </c>
      <c r="AO7" s="171"/>
      <c r="AP7" s="171"/>
      <c r="AQ7" s="171"/>
      <c r="AR7" s="171"/>
      <c r="AS7" s="170">
        <f>15+SUM(AP7:AR7)-AO7</f>
        <v>15</v>
      </c>
      <c r="AT7" s="171"/>
      <c r="AU7" s="171"/>
      <c r="AV7" s="171"/>
      <c r="AW7" s="171"/>
      <c r="AX7" s="171"/>
      <c r="AY7" s="171"/>
      <c r="AZ7" s="171"/>
      <c r="BA7" s="168">
        <f>SUM(AT7:AZ7)</f>
        <v>0</v>
      </c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69">
        <f>SUM(BB7:BK7)</f>
        <v>0</v>
      </c>
      <c r="BM7" s="170">
        <f>40-BA7+BL7</f>
        <v>40</v>
      </c>
      <c r="BN7" s="171"/>
      <c r="BO7" s="171"/>
      <c r="BP7" s="171"/>
      <c r="BQ7" s="171"/>
      <c r="BR7" s="171"/>
      <c r="BS7" s="171"/>
      <c r="BT7" s="171">
        <v>1</v>
      </c>
      <c r="BU7" s="171"/>
      <c r="BV7" s="171"/>
      <c r="BW7" s="171"/>
      <c r="BX7" s="171"/>
      <c r="BY7" s="171"/>
      <c r="BZ7" s="168">
        <f>SUM(BN7:BY7)</f>
        <v>1</v>
      </c>
      <c r="CA7" s="171"/>
      <c r="CB7" s="171"/>
      <c r="CC7" s="147">
        <f t="shared" si="11"/>
        <v>0</v>
      </c>
      <c r="CD7" s="148">
        <f t="shared" si="12"/>
        <v>14</v>
      </c>
      <c r="CE7" s="1">
        <f t="shared" si="13"/>
        <v>99</v>
      </c>
      <c r="CF7" s="150">
        <f aca="true" t="shared" si="17" ref="CF7:CH9">A7</f>
        <v>4</v>
      </c>
      <c r="CG7" s="5" t="str">
        <f t="shared" si="17"/>
        <v>лижний</v>
      </c>
      <c r="CH7" s="144" t="str">
        <f t="shared" si="17"/>
        <v>3 с.с.</v>
      </c>
      <c r="CI7" s="2">
        <f>CE7</f>
        <v>99</v>
      </c>
      <c r="CJ7" s="2">
        <f>CE8</f>
        <v>97</v>
      </c>
      <c r="CK7" s="2">
        <f>CE9</f>
        <v>99</v>
      </c>
      <c r="CM7" s="144"/>
      <c r="CN7" s="1"/>
    </row>
    <row r="8" spans="1:92" s="2" customFormat="1" ht="15" customHeight="1">
      <c r="A8" s="144">
        <v>4</v>
      </c>
      <c r="B8" s="3" t="str">
        <f>VLOOKUP(A8,регістрація!B:AB,5,FALSE)</f>
        <v>лижний</v>
      </c>
      <c r="C8" s="10" t="str">
        <f>VLOOKUP(A8,регістрація!B:AB,6,FALSE)</f>
        <v>3 с.с.</v>
      </c>
      <c r="D8" s="145" t="s">
        <v>106</v>
      </c>
      <c r="E8" s="144"/>
      <c r="L8" s="2">
        <v>1</v>
      </c>
      <c r="M8" s="146">
        <f t="shared" si="0"/>
        <v>1</v>
      </c>
      <c r="P8" s="2">
        <v>1</v>
      </c>
      <c r="U8" s="147">
        <f t="shared" si="1"/>
        <v>1</v>
      </c>
      <c r="V8" s="148">
        <f t="shared" si="2"/>
        <v>15</v>
      </c>
      <c r="AH8" s="146">
        <f t="shared" si="3"/>
        <v>0</v>
      </c>
      <c r="AL8" s="2">
        <v>1</v>
      </c>
      <c r="AM8" s="147">
        <f t="shared" si="4"/>
        <v>1</v>
      </c>
      <c r="AN8" s="148">
        <f t="shared" si="5"/>
        <v>16</v>
      </c>
      <c r="AO8" s="149"/>
      <c r="AS8" s="148">
        <f t="shared" si="6"/>
        <v>15</v>
      </c>
      <c r="BA8" s="146">
        <f t="shared" si="7"/>
        <v>0</v>
      </c>
      <c r="BL8" s="147">
        <f t="shared" si="8"/>
        <v>0</v>
      </c>
      <c r="BM8" s="148">
        <f t="shared" si="9"/>
        <v>40</v>
      </c>
      <c r="BO8" s="2">
        <v>1</v>
      </c>
      <c r="BR8" s="2">
        <v>1</v>
      </c>
      <c r="BS8" s="2">
        <v>1</v>
      </c>
      <c r="BX8" s="2">
        <v>1</v>
      </c>
      <c r="BZ8" s="146">
        <f t="shared" si="10"/>
        <v>4</v>
      </c>
      <c r="CC8" s="147">
        <f t="shared" si="11"/>
        <v>0</v>
      </c>
      <c r="CD8" s="148">
        <f t="shared" si="12"/>
        <v>11</v>
      </c>
      <c r="CE8" s="1">
        <f t="shared" si="13"/>
        <v>97</v>
      </c>
      <c r="CF8" s="150">
        <f t="shared" si="17"/>
        <v>4</v>
      </c>
      <c r="CG8" s="5" t="str">
        <f t="shared" si="17"/>
        <v>лижний</v>
      </c>
      <c r="CH8" s="144" t="str">
        <f t="shared" si="17"/>
        <v>3 с.с.</v>
      </c>
      <c r="CN8" s="1"/>
    </row>
    <row r="9" spans="1:92" s="2" customFormat="1" ht="15" customHeight="1">
      <c r="A9" s="144">
        <v>4</v>
      </c>
      <c r="B9" s="3" t="str">
        <f>VLOOKUP(A9,регістрація!B:AB,5,FALSE)</f>
        <v>лижний</v>
      </c>
      <c r="C9" s="10" t="str">
        <f>VLOOKUP(A9,регістрація!B:AB,6,FALSE)</f>
        <v>3 с.с.</v>
      </c>
      <c r="D9" s="145" t="s">
        <v>379</v>
      </c>
      <c r="E9" s="144"/>
      <c r="L9" s="2">
        <v>1</v>
      </c>
      <c r="M9" s="146">
        <f t="shared" si="0"/>
        <v>1</v>
      </c>
      <c r="P9" s="2">
        <v>1</v>
      </c>
      <c r="U9" s="147">
        <f t="shared" si="1"/>
        <v>1</v>
      </c>
      <c r="V9" s="148">
        <f t="shared" si="2"/>
        <v>15</v>
      </c>
      <c r="AH9" s="146">
        <f t="shared" si="3"/>
        <v>0</v>
      </c>
      <c r="AM9" s="147">
        <f t="shared" si="4"/>
        <v>0</v>
      </c>
      <c r="AN9" s="148">
        <f t="shared" si="5"/>
        <v>15</v>
      </c>
      <c r="AO9" s="149"/>
      <c r="AS9" s="148">
        <f t="shared" si="6"/>
        <v>15</v>
      </c>
      <c r="BA9" s="146">
        <f t="shared" si="7"/>
        <v>0</v>
      </c>
      <c r="BL9" s="147">
        <f t="shared" si="8"/>
        <v>0</v>
      </c>
      <c r="BM9" s="148">
        <f t="shared" si="9"/>
        <v>40</v>
      </c>
      <c r="BO9" s="2">
        <v>1</v>
      </c>
      <c r="BZ9" s="146">
        <f t="shared" si="10"/>
        <v>1</v>
      </c>
      <c r="CC9" s="147">
        <f t="shared" si="11"/>
        <v>0</v>
      </c>
      <c r="CD9" s="148">
        <f t="shared" si="12"/>
        <v>14</v>
      </c>
      <c r="CE9" s="1">
        <f t="shared" si="13"/>
        <v>99</v>
      </c>
      <c r="CF9" s="150">
        <f t="shared" si="17"/>
        <v>4</v>
      </c>
      <c r="CG9" s="5" t="str">
        <f t="shared" si="17"/>
        <v>лижний</v>
      </c>
      <c r="CH9" s="144" t="str">
        <f t="shared" si="17"/>
        <v>3 с.с.</v>
      </c>
      <c r="CN9" s="1"/>
    </row>
    <row r="10" spans="1:92" s="2" customFormat="1" ht="15" customHeight="1">
      <c r="A10" s="144">
        <v>5</v>
      </c>
      <c r="B10" s="3" t="str">
        <f>VLOOKUP(A10,регістрація!B:AB,5,FALSE)</f>
        <v>водний</v>
      </c>
      <c r="C10" s="10" t="str">
        <f>VLOOKUP(A10,регістрація!B:AB,6,FALSE)</f>
        <v>3 с.с.</v>
      </c>
      <c r="D10" s="145" t="s">
        <v>373</v>
      </c>
      <c r="E10" s="144"/>
      <c r="M10" s="146">
        <f t="shared" si="0"/>
        <v>0</v>
      </c>
      <c r="U10" s="147">
        <f t="shared" si="1"/>
        <v>0</v>
      </c>
      <c r="V10" s="148">
        <f t="shared" si="2"/>
        <v>15</v>
      </c>
      <c r="AE10" s="2">
        <v>5</v>
      </c>
      <c r="AH10" s="146">
        <f t="shared" si="3"/>
        <v>5</v>
      </c>
      <c r="AL10" s="2">
        <v>1</v>
      </c>
      <c r="AM10" s="147">
        <f t="shared" si="4"/>
        <v>1</v>
      </c>
      <c r="AN10" s="148">
        <f t="shared" si="5"/>
        <v>11</v>
      </c>
      <c r="AO10" s="149"/>
      <c r="AS10" s="148">
        <f t="shared" si="6"/>
        <v>15</v>
      </c>
      <c r="BA10" s="146">
        <f t="shared" si="7"/>
        <v>0</v>
      </c>
      <c r="BL10" s="147">
        <f t="shared" si="8"/>
        <v>0</v>
      </c>
      <c r="BM10" s="148">
        <f t="shared" si="9"/>
        <v>40</v>
      </c>
      <c r="BO10" s="2">
        <v>1</v>
      </c>
      <c r="BP10" s="2">
        <v>1</v>
      </c>
      <c r="BS10" s="2">
        <v>3</v>
      </c>
      <c r="BU10" s="2">
        <v>10</v>
      </c>
      <c r="BZ10" s="146">
        <f t="shared" si="10"/>
        <v>15</v>
      </c>
      <c r="CC10" s="147">
        <f t="shared" si="11"/>
        <v>0</v>
      </c>
      <c r="CD10" s="148">
        <f t="shared" si="12"/>
        <v>0</v>
      </c>
      <c r="CE10" s="1">
        <f t="shared" si="13"/>
        <v>81</v>
      </c>
      <c r="CF10" s="150">
        <f t="shared" si="14"/>
        <v>5</v>
      </c>
      <c r="CG10" s="5" t="str">
        <f t="shared" si="15"/>
        <v>водний</v>
      </c>
      <c r="CH10" s="144" t="str">
        <f t="shared" si="16"/>
        <v>3 с.с.</v>
      </c>
      <c r="CI10" s="2">
        <f>CE10</f>
        <v>81</v>
      </c>
      <c r="CJ10" s="2">
        <f>CE11</f>
        <v>80</v>
      </c>
      <c r="CK10" s="2">
        <f>CE12</f>
        <v>76</v>
      </c>
      <c r="CN10" s="1"/>
    </row>
    <row r="11" spans="1:86" s="2" customFormat="1" ht="15" customHeight="1">
      <c r="A11" s="144">
        <v>5</v>
      </c>
      <c r="B11" s="3" t="str">
        <f>VLOOKUP(A11,регістрація!B:AB,5,FALSE)</f>
        <v>водний</v>
      </c>
      <c r="C11" s="10" t="str">
        <f>VLOOKUP(A11,регістрація!B:AB,6,FALSE)</f>
        <v>3 с.с.</v>
      </c>
      <c r="D11" s="145" t="s">
        <v>378</v>
      </c>
      <c r="E11" s="144"/>
      <c r="F11" s="165"/>
      <c r="G11" s="165">
        <v>1</v>
      </c>
      <c r="H11" s="165"/>
      <c r="I11" s="165"/>
      <c r="J11" s="165"/>
      <c r="K11" s="165"/>
      <c r="L11" s="165"/>
      <c r="M11" s="168">
        <f aca="true" t="shared" si="18" ref="M11:M17">SUM(F11:L11)</f>
        <v>1</v>
      </c>
      <c r="N11" s="165"/>
      <c r="O11" s="165"/>
      <c r="P11" s="165"/>
      <c r="Q11" s="165"/>
      <c r="R11" s="165"/>
      <c r="S11" s="165"/>
      <c r="T11" s="165"/>
      <c r="U11" s="169">
        <f aca="true" t="shared" si="19" ref="U11:U17">SUM(N11:T11)</f>
        <v>0</v>
      </c>
      <c r="V11" s="170">
        <f>15-M11+U11</f>
        <v>14</v>
      </c>
      <c r="W11" s="165"/>
      <c r="X11" s="165"/>
      <c r="Y11" s="165"/>
      <c r="Z11" s="165"/>
      <c r="AA11" s="165"/>
      <c r="AB11" s="165"/>
      <c r="AC11" s="165"/>
      <c r="AD11" s="165"/>
      <c r="AE11" s="165">
        <v>4</v>
      </c>
      <c r="AF11" s="165"/>
      <c r="AG11" s="165"/>
      <c r="AH11" s="168">
        <f aca="true" t="shared" si="20" ref="AH11:AH17">SUM(W11:AG11)</f>
        <v>4</v>
      </c>
      <c r="AI11" s="165"/>
      <c r="AJ11" s="165"/>
      <c r="AK11" s="165"/>
      <c r="AL11" s="165"/>
      <c r="AM11" s="169">
        <f aca="true" t="shared" si="21" ref="AM11:AM17">SUM(AI11:AL11)</f>
        <v>0</v>
      </c>
      <c r="AN11" s="170">
        <f aca="true" t="shared" si="22" ref="AN11:AN17">15-AH11+AM11</f>
        <v>11</v>
      </c>
      <c r="AO11" s="166"/>
      <c r="AP11" s="165"/>
      <c r="AQ11" s="165"/>
      <c r="AR11" s="165"/>
      <c r="AS11" s="170">
        <f aca="true" t="shared" si="23" ref="AS11:AS17">15+SUM(AP11:AR11)-AO11</f>
        <v>15</v>
      </c>
      <c r="AT11" s="165"/>
      <c r="AU11" s="165"/>
      <c r="AV11" s="165"/>
      <c r="AW11" s="165"/>
      <c r="AX11" s="165"/>
      <c r="AY11" s="165"/>
      <c r="AZ11" s="165"/>
      <c r="BA11" s="168">
        <f aca="true" t="shared" si="24" ref="BA11:BA17">SUM(AT11:AZ11)</f>
        <v>0</v>
      </c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9">
        <f>SUM(BB11:BK11)</f>
        <v>0</v>
      </c>
      <c r="BM11" s="170">
        <f aca="true" t="shared" si="25" ref="BM11:BM17">40-BA11+BL11</f>
        <v>40</v>
      </c>
      <c r="BN11" s="165"/>
      <c r="BO11" s="165"/>
      <c r="BP11" s="165">
        <v>4</v>
      </c>
      <c r="BQ11" s="165">
        <v>2</v>
      </c>
      <c r="BR11" s="165"/>
      <c r="BS11" s="165">
        <v>2</v>
      </c>
      <c r="BT11" s="165">
        <v>2</v>
      </c>
      <c r="BU11" s="165"/>
      <c r="BV11" s="165">
        <v>5</v>
      </c>
      <c r="BW11" s="165"/>
      <c r="BX11" s="165"/>
      <c r="BY11" s="165"/>
      <c r="BZ11" s="168">
        <f aca="true" t="shared" si="26" ref="BZ11:BZ17">SUM(BN11:BY11)</f>
        <v>15</v>
      </c>
      <c r="CA11" s="165"/>
      <c r="CB11" s="165"/>
      <c r="CC11" s="147">
        <f t="shared" si="11"/>
        <v>0</v>
      </c>
      <c r="CD11" s="148">
        <f t="shared" si="12"/>
        <v>0</v>
      </c>
      <c r="CE11" s="1">
        <f t="shared" si="13"/>
        <v>80</v>
      </c>
      <c r="CF11" s="150">
        <f t="shared" si="14"/>
        <v>5</v>
      </c>
      <c r="CG11" s="5" t="str">
        <f t="shared" si="15"/>
        <v>водний</v>
      </c>
      <c r="CH11" s="144" t="str">
        <f t="shared" si="16"/>
        <v>3 с.с.</v>
      </c>
    </row>
    <row r="12" spans="1:93" s="2" customFormat="1" ht="15" customHeight="1">
      <c r="A12" s="144">
        <v>5</v>
      </c>
      <c r="B12" s="3" t="str">
        <f>VLOOKUP(A12,регістрація!B:AB,5,FALSE)</f>
        <v>водний</v>
      </c>
      <c r="C12" s="10" t="str">
        <f>VLOOKUP(A12,регістрація!B:AB,6,FALSE)</f>
        <v>3 с.с.</v>
      </c>
      <c r="D12" s="145" t="s">
        <v>366</v>
      </c>
      <c r="E12" s="144"/>
      <c r="F12" s="164">
        <v>2</v>
      </c>
      <c r="G12" s="164">
        <v>1</v>
      </c>
      <c r="H12" s="167"/>
      <c r="I12" s="167"/>
      <c r="J12" s="167"/>
      <c r="K12" s="167"/>
      <c r="L12" s="167"/>
      <c r="M12" s="168">
        <f t="shared" si="18"/>
        <v>3</v>
      </c>
      <c r="N12" s="167"/>
      <c r="O12" s="167"/>
      <c r="P12" s="167"/>
      <c r="Q12" s="167"/>
      <c r="R12" s="167"/>
      <c r="S12" s="167"/>
      <c r="T12" s="167"/>
      <c r="U12" s="169">
        <f t="shared" si="19"/>
        <v>0</v>
      </c>
      <c r="V12" s="170">
        <f>15-M12+U12</f>
        <v>12</v>
      </c>
      <c r="W12" s="171"/>
      <c r="X12" s="167"/>
      <c r="Y12" s="167"/>
      <c r="Z12" s="167"/>
      <c r="AA12" s="167"/>
      <c r="AB12" s="167"/>
      <c r="AC12" s="164"/>
      <c r="AD12" s="164">
        <v>5</v>
      </c>
      <c r="AE12" s="164"/>
      <c r="AF12" s="167"/>
      <c r="AG12" s="167"/>
      <c r="AH12" s="168">
        <f t="shared" si="20"/>
        <v>5</v>
      </c>
      <c r="AI12" s="167"/>
      <c r="AJ12" s="167"/>
      <c r="AK12" s="167"/>
      <c r="AL12" s="164">
        <v>1</v>
      </c>
      <c r="AM12" s="169">
        <f t="shared" si="21"/>
        <v>1</v>
      </c>
      <c r="AN12" s="170">
        <f t="shared" si="22"/>
        <v>11</v>
      </c>
      <c r="AO12" s="167"/>
      <c r="AP12" s="167"/>
      <c r="AQ12" s="167"/>
      <c r="AR12" s="167"/>
      <c r="AS12" s="170">
        <f t="shared" si="23"/>
        <v>15</v>
      </c>
      <c r="AT12" s="164"/>
      <c r="AU12" s="164"/>
      <c r="AV12" s="164"/>
      <c r="AW12" s="164">
        <v>5</v>
      </c>
      <c r="AX12" s="164"/>
      <c r="AY12" s="164"/>
      <c r="AZ12" s="167"/>
      <c r="BA12" s="168">
        <f t="shared" si="24"/>
        <v>5</v>
      </c>
      <c r="BB12" s="167"/>
      <c r="BC12" s="167"/>
      <c r="BD12" s="167"/>
      <c r="BE12" s="167"/>
      <c r="BF12" s="167"/>
      <c r="BG12" s="164"/>
      <c r="BH12" s="164"/>
      <c r="BI12" s="167"/>
      <c r="BJ12" s="167"/>
      <c r="BK12" s="167"/>
      <c r="BL12" s="169">
        <f>SUM(BB12:BK12)</f>
        <v>0</v>
      </c>
      <c r="BM12" s="170">
        <f t="shared" si="25"/>
        <v>35</v>
      </c>
      <c r="BN12" s="164"/>
      <c r="BO12" s="164">
        <v>1</v>
      </c>
      <c r="BP12" s="164"/>
      <c r="BQ12" s="164">
        <v>2</v>
      </c>
      <c r="BR12" s="164">
        <v>2</v>
      </c>
      <c r="BS12" s="164"/>
      <c r="BT12" s="164"/>
      <c r="BU12" s="164"/>
      <c r="BV12" s="164">
        <v>5</v>
      </c>
      <c r="BW12" s="164">
        <v>2</v>
      </c>
      <c r="BX12" s="167"/>
      <c r="BY12" s="167"/>
      <c r="BZ12" s="168">
        <f t="shared" si="26"/>
        <v>12</v>
      </c>
      <c r="CA12" s="167"/>
      <c r="CB12" s="167"/>
      <c r="CC12" s="147">
        <f t="shared" si="11"/>
        <v>0</v>
      </c>
      <c r="CD12" s="148">
        <f t="shared" si="12"/>
        <v>3</v>
      </c>
      <c r="CE12" s="1">
        <f t="shared" si="13"/>
        <v>76</v>
      </c>
      <c r="CF12" s="150">
        <f t="shared" si="14"/>
        <v>5</v>
      </c>
      <c r="CG12" s="5" t="str">
        <f t="shared" si="15"/>
        <v>водний</v>
      </c>
      <c r="CH12" s="144" t="str">
        <f t="shared" si="16"/>
        <v>3 с.с.</v>
      </c>
      <c r="CM12" s="152"/>
      <c r="CN12" s="153"/>
      <c r="CO12" s="152"/>
    </row>
    <row r="13" spans="1:92" s="2" customFormat="1" ht="15" customHeight="1">
      <c r="A13" s="144">
        <v>6</v>
      </c>
      <c r="B13" s="3" t="str">
        <f>VLOOKUP(A13,регістрація!B:AB,5,FALSE)</f>
        <v>вело</v>
      </c>
      <c r="C13" s="10" t="str">
        <f>VLOOKUP(A13,регістрація!B:AB,6,FALSE)</f>
        <v>1 к.с.</v>
      </c>
      <c r="D13" s="145" t="s">
        <v>367</v>
      </c>
      <c r="E13" s="144"/>
      <c r="F13" s="165">
        <v>2</v>
      </c>
      <c r="G13" s="165"/>
      <c r="H13" s="165"/>
      <c r="I13" s="165"/>
      <c r="J13" s="165"/>
      <c r="K13" s="165"/>
      <c r="L13" s="165"/>
      <c r="M13" s="168">
        <f t="shared" si="18"/>
        <v>2</v>
      </c>
      <c r="N13" s="165"/>
      <c r="O13" s="165"/>
      <c r="P13" s="165"/>
      <c r="Q13" s="165"/>
      <c r="R13" s="165"/>
      <c r="S13" s="165"/>
      <c r="T13" s="165"/>
      <c r="U13" s="169">
        <f t="shared" si="19"/>
        <v>0</v>
      </c>
      <c r="V13" s="170">
        <f>15-M13+U13</f>
        <v>13</v>
      </c>
      <c r="W13" s="165"/>
      <c r="X13" s="165"/>
      <c r="Y13" s="165"/>
      <c r="Z13" s="165"/>
      <c r="AA13" s="165"/>
      <c r="AB13" s="165"/>
      <c r="AC13" s="165">
        <v>1</v>
      </c>
      <c r="AD13" s="165"/>
      <c r="AE13" s="165">
        <v>1</v>
      </c>
      <c r="AF13" s="165"/>
      <c r="AG13" s="165"/>
      <c r="AH13" s="168">
        <f t="shared" si="20"/>
        <v>2</v>
      </c>
      <c r="AI13" s="165"/>
      <c r="AJ13" s="165"/>
      <c r="AK13" s="165"/>
      <c r="AL13" s="165"/>
      <c r="AM13" s="169">
        <f t="shared" si="21"/>
        <v>0</v>
      </c>
      <c r="AN13" s="170">
        <f t="shared" si="22"/>
        <v>13</v>
      </c>
      <c r="AO13" s="166"/>
      <c r="AP13" s="165"/>
      <c r="AQ13" s="165"/>
      <c r="AR13" s="165"/>
      <c r="AS13" s="170">
        <f t="shared" si="23"/>
        <v>15</v>
      </c>
      <c r="AT13" s="165">
        <v>2</v>
      </c>
      <c r="AU13" s="165">
        <v>2</v>
      </c>
      <c r="AV13" s="165"/>
      <c r="AW13" s="165"/>
      <c r="AX13" s="165"/>
      <c r="AY13" s="165"/>
      <c r="AZ13" s="165">
        <v>1</v>
      </c>
      <c r="BA13" s="168">
        <f t="shared" si="24"/>
        <v>5</v>
      </c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9">
        <f>SUM(BB13:BK13)</f>
        <v>0</v>
      </c>
      <c r="BM13" s="170">
        <f t="shared" si="25"/>
        <v>35</v>
      </c>
      <c r="BN13" s="165"/>
      <c r="BO13" s="165"/>
      <c r="BP13" s="165">
        <v>1</v>
      </c>
      <c r="BQ13" s="165"/>
      <c r="BR13" s="165"/>
      <c r="BS13" s="165"/>
      <c r="BT13" s="165">
        <v>1</v>
      </c>
      <c r="BU13" s="165">
        <v>1</v>
      </c>
      <c r="BV13" s="165"/>
      <c r="BW13" s="165"/>
      <c r="BX13" s="165">
        <v>1</v>
      </c>
      <c r="BY13" s="165"/>
      <c r="BZ13" s="168">
        <f t="shared" si="26"/>
        <v>4</v>
      </c>
      <c r="CA13" s="165"/>
      <c r="CB13" s="165"/>
      <c r="CC13" s="147">
        <f t="shared" si="11"/>
        <v>0</v>
      </c>
      <c r="CD13" s="148">
        <f t="shared" si="12"/>
        <v>11</v>
      </c>
      <c r="CE13" s="1">
        <f t="shared" si="13"/>
        <v>87</v>
      </c>
      <c r="CF13" s="150">
        <f t="shared" si="14"/>
        <v>6</v>
      </c>
      <c r="CG13" s="5" t="str">
        <f t="shared" si="15"/>
        <v>вело</v>
      </c>
      <c r="CH13" s="144" t="str">
        <f t="shared" si="16"/>
        <v>1 к.с.</v>
      </c>
      <c r="CI13" s="2">
        <f>CE13</f>
        <v>87</v>
      </c>
      <c r="CJ13" s="2">
        <f>CE14</f>
        <v>86</v>
      </c>
      <c r="CK13" s="2">
        <f>CE15</f>
        <v>84</v>
      </c>
      <c r="CN13" s="1"/>
    </row>
    <row r="14" spans="1:92" s="2" customFormat="1" ht="15" customHeight="1">
      <c r="A14" s="144">
        <v>6</v>
      </c>
      <c r="B14" s="3" t="str">
        <f>VLOOKUP(A14,регістрація!B:AB,5,FALSE)</f>
        <v>вело</v>
      </c>
      <c r="C14" s="10" t="str">
        <f>VLOOKUP(A14,регістрація!B:AB,6,FALSE)</f>
        <v>1 к.с.</v>
      </c>
      <c r="D14" s="145" t="s">
        <v>374</v>
      </c>
      <c r="E14" s="144"/>
      <c r="F14" s="171">
        <v>2</v>
      </c>
      <c r="G14" s="171">
        <v>1</v>
      </c>
      <c r="H14" s="171"/>
      <c r="I14" s="171"/>
      <c r="J14" s="171"/>
      <c r="K14" s="171"/>
      <c r="L14" s="171"/>
      <c r="M14" s="168">
        <f t="shared" si="18"/>
        <v>3</v>
      </c>
      <c r="N14" s="171"/>
      <c r="O14" s="171"/>
      <c r="P14" s="171"/>
      <c r="Q14" s="171"/>
      <c r="R14" s="171"/>
      <c r="S14" s="171"/>
      <c r="T14" s="171"/>
      <c r="U14" s="169">
        <f t="shared" si="19"/>
        <v>0</v>
      </c>
      <c r="V14" s="170">
        <f>15-M14+U14</f>
        <v>12</v>
      </c>
      <c r="W14" s="171"/>
      <c r="X14" s="171"/>
      <c r="Y14" s="171"/>
      <c r="Z14" s="171"/>
      <c r="AA14" s="171"/>
      <c r="AB14" s="171"/>
      <c r="AC14" s="171">
        <v>4</v>
      </c>
      <c r="AD14" s="171"/>
      <c r="AE14" s="171">
        <v>2</v>
      </c>
      <c r="AF14" s="171"/>
      <c r="AG14" s="171"/>
      <c r="AH14" s="168">
        <f t="shared" si="20"/>
        <v>6</v>
      </c>
      <c r="AI14" s="171"/>
      <c r="AJ14" s="171"/>
      <c r="AK14" s="171"/>
      <c r="AL14" s="171">
        <v>1</v>
      </c>
      <c r="AM14" s="169">
        <f t="shared" si="21"/>
        <v>1</v>
      </c>
      <c r="AN14" s="170">
        <f t="shared" si="22"/>
        <v>10</v>
      </c>
      <c r="AO14" s="171"/>
      <c r="AP14" s="171"/>
      <c r="AQ14" s="171"/>
      <c r="AR14" s="171"/>
      <c r="AS14" s="170">
        <f t="shared" si="23"/>
        <v>15</v>
      </c>
      <c r="AT14" s="171"/>
      <c r="AU14" s="171"/>
      <c r="AV14" s="171"/>
      <c r="AW14" s="171">
        <v>2</v>
      </c>
      <c r="AX14" s="171"/>
      <c r="AY14" s="171"/>
      <c r="AZ14" s="171">
        <v>1</v>
      </c>
      <c r="BA14" s="168">
        <f t="shared" si="24"/>
        <v>3</v>
      </c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69">
        <f>SUM(BB14:BK14)</f>
        <v>0</v>
      </c>
      <c r="BM14" s="170">
        <f t="shared" si="25"/>
        <v>37</v>
      </c>
      <c r="BN14" s="171"/>
      <c r="BO14" s="171"/>
      <c r="BP14" s="171"/>
      <c r="BQ14" s="171">
        <v>2</v>
      </c>
      <c r="BR14" s="171"/>
      <c r="BS14" s="171"/>
      <c r="BT14" s="171"/>
      <c r="BU14" s="171"/>
      <c r="BV14" s="171"/>
      <c r="BW14" s="171">
        <v>1</v>
      </c>
      <c r="BX14" s="171"/>
      <c r="BY14" s="171"/>
      <c r="BZ14" s="168">
        <f t="shared" si="26"/>
        <v>3</v>
      </c>
      <c r="CA14" s="171"/>
      <c r="CB14" s="171"/>
      <c r="CC14" s="147">
        <f t="shared" si="11"/>
        <v>0</v>
      </c>
      <c r="CD14" s="148">
        <f t="shared" si="12"/>
        <v>12</v>
      </c>
      <c r="CE14" s="1">
        <f t="shared" si="13"/>
        <v>86</v>
      </c>
      <c r="CF14" s="150">
        <f t="shared" si="14"/>
        <v>6</v>
      </c>
      <c r="CG14" s="5" t="str">
        <f t="shared" si="15"/>
        <v>вело</v>
      </c>
      <c r="CH14" s="144" t="str">
        <f t="shared" si="16"/>
        <v>1 к.с.</v>
      </c>
      <c r="CN14" s="1"/>
    </row>
    <row r="15" spans="1:91" s="2" customFormat="1" ht="15" customHeight="1">
      <c r="A15" s="144">
        <v>6</v>
      </c>
      <c r="B15" s="3" t="str">
        <f>VLOOKUP(A15,регістрація!B:AB,5,FALSE)</f>
        <v>вело</v>
      </c>
      <c r="C15" s="10" t="str">
        <f>VLOOKUP(A15,регістрація!B:AB,6,FALSE)</f>
        <v>1 к.с.</v>
      </c>
      <c r="D15" s="145" t="s">
        <v>365</v>
      </c>
      <c r="E15" s="144"/>
      <c r="F15" s="171">
        <v>0</v>
      </c>
      <c r="G15" s="171">
        <v>1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68">
        <f t="shared" si="18"/>
        <v>1</v>
      </c>
      <c r="N15" s="171">
        <v>0</v>
      </c>
      <c r="O15" s="171">
        <v>0</v>
      </c>
      <c r="P15" s="171">
        <v>0</v>
      </c>
      <c r="Q15" s="171">
        <v>1</v>
      </c>
      <c r="R15" s="171">
        <v>0</v>
      </c>
      <c r="S15" s="171">
        <v>0</v>
      </c>
      <c r="T15" s="171">
        <v>0</v>
      </c>
      <c r="U15" s="169">
        <f t="shared" si="19"/>
        <v>1</v>
      </c>
      <c r="V15" s="170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1</v>
      </c>
      <c r="AF15" s="171">
        <v>0</v>
      </c>
      <c r="AG15" s="171">
        <v>0</v>
      </c>
      <c r="AH15" s="168">
        <f t="shared" si="20"/>
        <v>1</v>
      </c>
      <c r="AI15" s="171">
        <v>0</v>
      </c>
      <c r="AJ15" s="171">
        <v>0</v>
      </c>
      <c r="AK15" s="171">
        <v>0</v>
      </c>
      <c r="AL15" s="171">
        <v>1</v>
      </c>
      <c r="AM15" s="169">
        <f t="shared" si="21"/>
        <v>1</v>
      </c>
      <c r="AN15" s="170">
        <f t="shared" si="22"/>
        <v>15</v>
      </c>
      <c r="AO15" s="171">
        <v>1</v>
      </c>
      <c r="AP15" s="171">
        <v>0</v>
      </c>
      <c r="AQ15" s="171">
        <v>0</v>
      </c>
      <c r="AR15" s="171">
        <v>0</v>
      </c>
      <c r="AS15" s="170">
        <f t="shared" si="23"/>
        <v>14</v>
      </c>
      <c r="AT15" s="171">
        <v>0</v>
      </c>
      <c r="AU15" s="171">
        <v>0</v>
      </c>
      <c r="AV15" s="171">
        <v>0</v>
      </c>
      <c r="AW15" s="171">
        <v>0</v>
      </c>
      <c r="AX15" s="171">
        <v>0</v>
      </c>
      <c r="AY15" s="171">
        <v>0</v>
      </c>
      <c r="AZ15" s="171">
        <v>0</v>
      </c>
      <c r="BA15" s="168">
        <f t="shared" si="24"/>
        <v>0</v>
      </c>
      <c r="BB15" s="171">
        <v>0</v>
      </c>
      <c r="BC15" s="171">
        <v>0</v>
      </c>
      <c r="BD15" s="171">
        <v>0</v>
      </c>
      <c r="BE15" s="171">
        <v>0</v>
      </c>
      <c r="BF15" s="171">
        <v>0</v>
      </c>
      <c r="BG15" s="171">
        <v>0</v>
      </c>
      <c r="BH15" s="171">
        <v>0</v>
      </c>
      <c r="BI15" s="171">
        <v>0</v>
      </c>
      <c r="BJ15" s="171">
        <v>0</v>
      </c>
      <c r="BK15" s="171">
        <v>0</v>
      </c>
      <c r="BL15" s="169">
        <v>0</v>
      </c>
      <c r="BM15" s="170">
        <f t="shared" si="25"/>
        <v>40</v>
      </c>
      <c r="BN15" s="171">
        <v>0</v>
      </c>
      <c r="BO15" s="171">
        <v>0</v>
      </c>
      <c r="BP15" s="171">
        <v>0</v>
      </c>
      <c r="BQ15" s="171">
        <v>0</v>
      </c>
      <c r="BR15" s="171">
        <v>0</v>
      </c>
      <c r="BS15" s="171">
        <v>0</v>
      </c>
      <c r="BT15" s="171">
        <v>0</v>
      </c>
      <c r="BU15" s="171">
        <v>0</v>
      </c>
      <c r="BV15" s="171">
        <v>0</v>
      </c>
      <c r="BW15" s="171">
        <v>0</v>
      </c>
      <c r="BX15" s="171">
        <v>1</v>
      </c>
      <c r="BY15" s="171">
        <v>0</v>
      </c>
      <c r="BZ15" s="168">
        <f t="shared" si="26"/>
        <v>1</v>
      </c>
      <c r="CA15" s="171">
        <v>1</v>
      </c>
      <c r="CB15" s="171">
        <v>0</v>
      </c>
      <c r="CC15" s="147">
        <f t="shared" si="11"/>
        <v>1</v>
      </c>
      <c r="CD15" s="148">
        <f t="shared" si="12"/>
        <v>15</v>
      </c>
      <c r="CE15" s="1">
        <f t="shared" si="13"/>
        <v>84</v>
      </c>
      <c r="CF15" s="150">
        <f t="shared" si="14"/>
        <v>6</v>
      </c>
      <c r="CG15" s="5" t="str">
        <f t="shared" si="15"/>
        <v>вело</v>
      </c>
      <c r="CH15" s="144" t="str">
        <f t="shared" si="16"/>
        <v>1 к.с.</v>
      </c>
      <c r="CM15" s="144"/>
    </row>
    <row r="16" spans="1:88" s="2" customFormat="1" ht="15" customHeight="1">
      <c r="A16" s="144">
        <v>7</v>
      </c>
      <c r="B16" s="3" t="str">
        <f>VLOOKUP(A16,регістрація!B:AB,5,FALSE)</f>
        <v>вело</v>
      </c>
      <c r="C16" s="10" t="str">
        <f>VLOOKUP(A16,регістрація!B:AB,6,FALSE)</f>
        <v>3 с.с.</v>
      </c>
      <c r="D16" s="145" t="s">
        <v>374</v>
      </c>
      <c r="E16" s="144"/>
      <c r="F16" s="171">
        <v>1</v>
      </c>
      <c r="G16" s="171"/>
      <c r="H16" s="171"/>
      <c r="I16" s="171"/>
      <c r="J16" s="171"/>
      <c r="K16" s="171"/>
      <c r="L16" s="171"/>
      <c r="M16" s="168">
        <f t="shared" si="18"/>
        <v>1</v>
      </c>
      <c r="N16" s="171"/>
      <c r="O16" s="171"/>
      <c r="P16" s="171"/>
      <c r="Q16" s="171"/>
      <c r="R16" s="171"/>
      <c r="S16" s="171"/>
      <c r="T16" s="171"/>
      <c r="U16" s="169">
        <f t="shared" si="19"/>
        <v>0</v>
      </c>
      <c r="V16" s="170">
        <f>15-M16+U16</f>
        <v>14</v>
      </c>
      <c r="W16" s="171"/>
      <c r="X16" s="171"/>
      <c r="Y16" s="171"/>
      <c r="Z16" s="171"/>
      <c r="AA16" s="171"/>
      <c r="AB16" s="171">
        <v>3</v>
      </c>
      <c r="AC16" s="171">
        <v>2</v>
      </c>
      <c r="AD16" s="171"/>
      <c r="AE16" s="171">
        <v>2</v>
      </c>
      <c r="AF16" s="171"/>
      <c r="AG16" s="171"/>
      <c r="AH16" s="168">
        <f t="shared" si="20"/>
        <v>7</v>
      </c>
      <c r="AI16" s="171"/>
      <c r="AJ16" s="171"/>
      <c r="AK16" s="171"/>
      <c r="AL16" s="171">
        <v>2</v>
      </c>
      <c r="AM16" s="169">
        <f t="shared" si="21"/>
        <v>2</v>
      </c>
      <c r="AN16" s="170">
        <f t="shared" si="22"/>
        <v>10</v>
      </c>
      <c r="AO16" s="171"/>
      <c r="AP16" s="171"/>
      <c r="AQ16" s="171"/>
      <c r="AR16" s="171"/>
      <c r="AS16" s="170">
        <f t="shared" si="23"/>
        <v>15</v>
      </c>
      <c r="AT16" s="171"/>
      <c r="AU16" s="171"/>
      <c r="AV16" s="171"/>
      <c r="AW16" s="171">
        <v>2</v>
      </c>
      <c r="AX16" s="171"/>
      <c r="AY16" s="171"/>
      <c r="AZ16" s="171">
        <v>3</v>
      </c>
      <c r="BA16" s="168">
        <f t="shared" si="24"/>
        <v>5</v>
      </c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69">
        <f>SUM(BB16:BK16)</f>
        <v>0</v>
      </c>
      <c r="BM16" s="170">
        <f t="shared" si="25"/>
        <v>35</v>
      </c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68">
        <f t="shared" si="26"/>
        <v>0</v>
      </c>
      <c r="CA16" s="171"/>
      <c r="CB16" s="171"/>
      <c r="CC16" s="147">
        <f t="shared" si="11"/>
        <v>0</v>
      </c>
      <c r="CD16" s="148">
        <f t="shared" si="12"/>
        <v>15</v>
      </c>
      <c r="CE16" s="1">
        <f t="shared" si="13"/>
        <v>89</v>
      </c>
      <c r="CF16" s="150">
        <f t="shared" si="14"/>
        <v>7</v>
      </c>
      <c r="CG16" s="5" t="str">
        <f t="shared" si="15"/>
        <v>вело</v>
      </c>
      <c r="CH16" s="144" t="str">
        <f t="shared" si="16"/>
        <v>3 с.с.</v>
      </c>
      <c r="CI16" s="2">
        <f>CE16</f>
        <v>89</v>
      </c>
      <c r="CJ16" s="2">
        <f>CE17</f>
        <v>98</v>
      </c>
    </row>
    <row r="17" spans="1:86" s="2" customFormat="1" ht="15" customHeight="1">
      <c r="A17" s="144">
        <v>7</v>
      </c>
      <c r="B17" s="3" t="str">
        <f>VLOOKUP(A17,регістрація!B:AB,5,FALSE)</f>
        <v>вело</v>
      </c>
      <c r="C17" s="10" t="str">
        <f>VLOOKUP(A17,регістрація!B:AB,6,FALSE)</f>
        <v>3 с.с.</v>
      </c>
      <c r="D17" s="145" t="s">
        <v>397</v>
      </c>
      <c r="E17" s="144"/>
      <c r="F17" s="171"/>
      <c r="G17" s="171"/>
      <c r="H17" s="171"/>
      <c r="I17" s="171"/>
      <c r="J17" s="171"/>
      <c r="K17" s="171"/>
      <c r="L17" s="171"/>
      <c r="M17" s="168">
        <f t="shared" si="18"/>
        <v>0</v>
      </c>
      <c r="N17" s="171"/>
      <c r="O17" s="171"/>
      <c r="P17" s="171"/>
      <c r="Q17" s="171"/>
      <c r="R17" s="171"/>
      <c r="S17" s="171"/>
      <c r="T17" s="171"/>
      <c r="U17" s="169">
        <f t="shared" si="19"/>
        <v>0</v>
      </c>
      <c r="V17" s="170">
        <f>15-M17+U17</f>
        <v>15</v>
      </c>
      <c r="W17" s="171"/>
      <c r="X17" s="171"/>
      <c r="Y17" s="171"/>
      <c r="Z17" s="171"/>
      <c r="AA17" s="171"/>
      <c r="AB17" s="171">
        <v>3</v>
      </c>
      <c r="AC17" s="171"/>
      <c r="AD17" s="171"/>
      <c r="AE17" s="171"/>
      <c r="AF17" s="171"/>
      <c r="AG17" s="171"/>
      <c r="AH17" s="168">
        <f t="shared" si="20"/>
        <v>3</v>
      </c>
      <c r="AI17" s="171"/>
      <c r="AJ17" s="171"/>
      <c r="AK17" s="171"/>
      <c r="AL17" s="171">
        <v>2</v>
      </c>
      <c r="AM17" s="169">
        <f t="shared" si="21"/>
        <v>2</v>
      </c>
      <c r="AN17" s="170">
        <f t="shared" si="22"/>
        <v>14</v>
      </c>
      <c r="AO17" s="171">
        <v>1</v>
      </c>
      <c r="AP17" s="171"/>
      <c r="AQ17" s="171"/>
      <c r="AR17" s="171"/>
      <c r="AS17" s="170">
        <f t="shared" si="23"/>
        <v>14</v>
      </c>
      <c r="AT17" s="171"/>
      <c r="AU17" s="171"/>
      <c r="AV17" s="171"/>
      <c r="AW17" s="171"/>
      <c r="AX17" s="171"/>
      <c r="AY17" s="171"/>
      <c r="AZ17" s="171"/>
      <c r="BA17" s="168">
        <f t="shared" si="24"/>
        <v>0</v>
      </c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69">
        <f>SUM(BB17:BK17)</f>
        <v>0</v>
      </c>
      <c r="BM17" s="170">
        <f t="shared" si="25"/>
        <v>40</v>
      </c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68">
        <f t="shared" si="26"/>
        <v>0</v>
      </c>
      <c r="CA17" s="171"/>
      <c r="CB17" s="171"/>
      <c r="CC17" s="147">
        <f t="shared" si="11"/>
        <v>0</v>
      </c>
      <c r="CD17" s="148">
        <f t="shared" si="12"/>
        <v>15</v>
      </c>
      <c r="CE17" s="1">
        <f t="shared" si="13"/>
        <v>98</v>
      </c>
      <c r="CF17" s="150">
        <f t="shared" si="14"/>
        <v>7</v>
      </c>
      <c r="CG17" s="5" t="str">
        <f t="shared" si="15"/>
        <v>вело</v>
      </c>
      <c r="CH17" s="144" t="str">
        <f t="shared" si="16"/>
        <v>3 с.с.</v>
      </c>
    </row>
    <row r="18" spans="1:92" s="2" customFormat="1" ht="15" customHeight="1">
      <c r="A18" s="144">
        <v>8</v>
      </c>
      <c r="B18" s="3" t="str">
        <f>VLOOKUP(A18,регістрація!B:AB,5,FALSE)</f>
        <v>водний</v>
      </c>
      <c r="C18" s="10" t="str">
        <f>VLOOKUP(A18,регістрація!B:AB,6,FALSE)</f>
        <v>2 к.с.</v>
      </c>
      <c r="D18" s="145" t="s">
        <v>372</v>
      </c>
      <c r="E18" s="144"/>
      <c r="M18" s="146">
        <f t="shared" si="0"/>
        <v>0</v>
      </c>
      <c r="U18" s="147">
        <f t="shared" si="1"/>
        <v>0</v>
      </c>
      <c r="V18" s="148">
        <f t="shared" si="2"/>
        <v>15</v>
      </c>
      <c r="AH18" s="146">
        <f t="shared" si="3"/>
        <v>0</v>
      </c>
      <c r="AL18" s="2">
        <v>1</v>
      </c>
      <c r="AM18" s="147">
        <f t="shared" si="4"/>
        <v>1</v>
      </c>
      <c r="AN18" s="148">
        <f t="shared" si="5"/>
        <v>16</v>
      </c>
      <c r="AO18" s="149"/>
      <c r="AS18" s="148">
        <f t="shared" si="6"/>
        <v>15</v>
      </c>
      <c r="AT18" s="2">
        <v>2</v>
      </c>
      <c r="AU18" s="2">
        <v>1</v>
      </c>
      <c r="AW18" s="2">
        <v>2</v>
      </c>
      <c r="BA18" s="146">
        <f t="shared" si="7"/>
        <v>5</v>
      </c>
      <c r="BE18" s="2">
        <v>2</v>
      </c>
      <c r="BF18" s="2">
        <v>2</v>
      </c>
      <c r="BG18" s="2">
        <v>2</v>
      </c>
      <c r="BH18" s="2">
        <v>3</v>
      </c>
      <c r="BL18" s="147">
        <f t="shared" si="8"/>
        <v>9</v>
      </c>
      <c r="BM18" s="148">
        <f t="shared" si="9"/>
        <v>44</v>
      </c>
      <c r="BQ18" s="2">
        <v>1</v>
      </c>
      <c r="BV18" s="2">
        <v>2</v>
      </c>
      <c r="BZ18" s="146">
        <f t="shared" si="10"/>
        <v>3</v>
      </c>
      <c r="CB18" s="2">
        <v>1</v>
      </c>
      <c r="CC18" s="147">
        <f t="shared" si="11"/>
        <v>1</v>
      </c>
      <c r="CD18" s="148">
        <f t="shared" si="12"/>
        <v>13</v>
      </c>
      <c r="CE18" s="1">
        <f t="shared" si="13"/>
        <v>103</v>
      </c>
      <c r="CF18" s="150">
        <f t="shared" si="14"/>
        <v>8</v>
      </c>
      <c r="CG18" s="5" t="str">
        <f t="shared" si="15"/>
        <v>водний</v>
      </c>
      <c r="CH18" s="144" t="str">
        <f t="shared" si="16"/>
        <v>2 к.с.</v>
      </c>
      <c r="CI18" s="2">
        <f>CE18</f>
        <v>103</v>
      </c>
      <c r="CJ18" s="2">
        <f>CE19</f>
        <v>97</v>
      </c>
      <c r="CM18" s="144"/>
      <c r="CN18" s="1"/>
    </row>
    <row r="19" spans="1:92" s="2" customFormat="1" ht="15" customHeight="1">
      <c r="A19" s="144">
        <v>8</v>
      </c>
      <c r="B19" s="3" t="str">
        <f>VLOOKUP(A19,регістрація!B:AB,5,FALSE)</f>
        <v>водний</v>
      </c>
      <c r="C19" s="10" t="str">
        <f>VLOOKUP(A19,регістрація!B:AB,6,FALSE)</f>
        <v>2 к.с.</v>
      </c>
      <c r="D19" s="145" t="s">
        <v>385</v>
      </c>
      <c r="E19" s="144"/>
      <c r="M19" s="146">
        <f t="shared" si="0"/>
        <v>0</v>
      </c>
      <c r="U19" s="147">
        <f t="shared" si="1"/>
        <v>0</v>
      </c>
      <c r="V19" s="148">
        <f t="shared" si="2"/>
        <v>15</v>
      </c>
      <c r="AH19" s="146">
        <f t="shared" si="3"/>
        <v>0</v>
      </c>
      <c r="AL19" s="2">
        <v>2</v>
      </c>
      <c r="AM19" s="147">
        <f t="shared" si="4"/>
        <v>2</v>
      </c>
      <c r="AN19" s="148">
        <f t="shared" si="5"/>
        <v>17</v>
      </c>
      <c r="AO19" s="149"/>
      <c r="AS19" s="148">
        <f t="shared" si="6"/>
        <v>15</v>
      </c>
      <c r="AT19" s="2">
        <v>2</v>
      </c>
      <c r="AU19" s="2">
        <v>3</v>
      </c>
      <c r="BA19" s="146">
        <f t="shared" si="7"/>
        <v>5</v>
      </c>
      <c r="BE19" s="2">
        <v>1</v>
      </c>
      <c r="BF19" s="2">
        <v>1</v>
      </c>
      <c r="BG19" s="2">
        <v>1</v>
      </c>
      <c r="BL19" s="147">
        <f t="shared" si="8"/>
        <v>3</v>
      </c>
      <c r="BM19" s="148">
        <f t="shared" si="9"/>
        <v>38</v>
      </c>
      <c r="BQ19" s="2">
        <v>1</v>
      </c>
      <c r="BV19" s="2">
        <v>4</v>
      </c>
      <c r="BZ19" s="146">
        <f t="shared" si="10"/>
        <v>5</v>
      </c>
      <c r="CB19" s="2">
        <v>2</v>
      </c>
      <c r="CC19" s="147">
        <f t="shared" si="11"/>
        <v>2</v>
      </c>
      <c r="CD19" s="148">
        <f t="shared" si="12"/>
        <v>12</v>
      </c>
      <c r="CE19" s="1">
        <f t="shared" si="13"/>
        <v>97</v>
      </c>
      <c r="CF19" s="150">
        <f t="shared" si="14"/>
        <v>8</v>
      </c>
      <c r="CG19" s="5" t="str">
        <f t="shared" si="15"/>
        <v>водний</v>
      </c>
      <c r="CH19" s="144" t="str">
        <f t="shared" si="16"/>
        <v>2 к.с.</v>
      </c>
      <c r="CN19" s="1"/>
    </row>
    <row r="20" spans="1:91" s="2" customFormat="1" ht="15" customHeight="1">
      <c r="A20" s="144">
        <v>9</v>
      </c>
      <c r="B20" s="3" t="str">
        <f>VLOOKUP(A20,регістрація!B:AB,5,FALSE)</f>
        <v>водний</v>
      </c>
      <c r="C20" s="10" t="str">
        <f>VLOOKUP(A20,регістрація!B:AB,6,FALSE)</f>
        <v>1 к.с.</v>
      </c>
      <c r="D20" s="145" t="s">
        <v>384</v>
      </c>
      <c r="E20" s="144"/>
      <c r="F20" s="2">
        <v>1</v>
      </c>
      <c r="M20" s="146">
        <f t="shared" si="0"/>
        <v>1</v>
      </c>
      <c r="P20" s="2">
        <v>1</v>
      </c>
      <c r="U20" s="147">
        <f t="shared" si="1"/>
        <v>1</v>
      </c>
      <c r="V20" s="148">
        <f t="shared" si="2"/>
        <v>15</v>
      </c>
      <c r="AE20" s="2">
        <v>3</v>
      </c>
      <c r="AH20" s="146">
        <f t="shared" si="3"/>
        <v>3</v>
      </c>
      <c r="AM20" s="147">
        <f t="shared" si="4"/>
        <v>0</v>
      </c>
      <c r="AN20" s="148">
        <f t="shared" si="5"/>
        <v>12</v>
      </c>
      <c r="AO20" s="149"/>
      <c r="AS20" s="148">
        <f t="shared" si="6"/>
        <v>15</v>
      </c>
      <c r="AT20" s="2">
        <v>3</v>
      </c>
      <c r="AU20" s="2">
        <v>3</v>
      </c>
      <c r="BA20" s="146">
        <f t="shared" si="7"/>
        <v>6</v>
      </c>
      <c r="BG20" s="2">
        <v>1</v>
      </c>
      <c r="BL20" s="147">
        <f t="shared" si="8"/>
        <v>1</v>
      </c>
      <c r="BM20" s="148">
        <f t="shared" si="9"/>
        <v>35</v>
      </c>
      <c r="BP20" s="2">
        <v>2</v>
      </c>
      <c r="BT20" s="2">
        <v>2</v>
      </c>
      <c r="BV20" s="2">
        <v>4</v>
      </c>
      <c r="BW20" s="2">
        <v>1</v>
      </c>
      <c r="BZ20" s="146">
        <f t="shared" si="10"/>
        <v>9</v>
      </c>
      <c r="CC20" s="147">
        <f t="shared" si="11"/>
        <v>0</v>
      </c>
      <c r="CD20" s="148">
        <f t="shared" si="12"/>
        <v>6</v>
      </c>
      <c r="CE20" s="1">
        <f t="shared" si="13"/>
        <v>83</v>
      </c>
      <c r="CF20" s="150">
        <f t="shared" si="14"/>
        <v>9</v>
      </c>
      <c r="CG20" s="5" t="str">
        <f t="shared" si="15"/>
        <v>водний</v>
      </c>
      <c r="CH20" s="144" t="str">
        <f t="shared" si="16"/>
        <v>1 к.с.</v>
      </c>
      <c r="CI20" s="2">
        <f>CE20</f>
        <v>83</v>
      </c>
      <c r="CJ20" s="2">
        <f>CE21</f>
        <v>109</v>
      </c>
      <c r="CM20" s="144"/>
    </row>
    <row r="21" spans="1:92" s="2" customFormat="1" ht="15" customHeight="1">
      <c r="A21" s="144">
        <v>9</v>
      </c>
      <c r="B21" s="3" t="str">
        <f>VLOOKUP(A21,регістрація!B:AB,5,FALSE)</f>
        <v>водний</v>
      </c>
      <c r="C21" s="10" t="str">
        <f>VLOOKUP(A21,регістрація!B:AB,6,FALSE)</f>
        <v>1 к.с.</v>
      </c>
      <c r="D21" s="145" t="s">
        <v>383</v>
      </c>
      <c r="E21" s="144"/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68">
        <f>SUM(F21:L21)</f>
        <v>0</v>
      </c>
      <c r="N21" s="171">
        <v>1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69">
        <f>SUM(N21:T21)</f>
        <v>1</v>
      </c>
      <c r="V21" s="170">
        <f t="shared" si="2"/>
        <v>16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0</v>
      </c>
      <c r="AH21" s="168">
        <f>SUM(W21:AG21)</f>
        <v>0</v>
      </c>
      <c r="AI21" s="171">
        <v>0</v>
      </c>
      <c r="AJ21" s="171">
        <v>0</v>
      </c>
      <c r="AK21" s="171">
        <v>0</v>
      </c>
      <c r="AL21" s="171">
        <v>2</v>
      </c>
      <c r="AM21" s="169">
        <f>SUM(AI21:AL21)</f>
        <v>2</v>
      </c>
      <c r="AN21" s="170">
        <f t="shared" si="5"/>
        <v>17</v>
      </c>
      <c r="AO21" s="171">
        <v>0</v>
      </c>
      <c r="AP21" s="171">
        <v>0</v>
      </c>
      <c r="AQ21" s="171">
        <v>0</v>
      </c>
      <c r="AR21" s="171">
        <v>0</v>
      </c>
      <c r="AS21" s="170">
        <f>15+SUM(AP21:AR21)-AO21</f>
        <v>15</v>
      </c>
      <c r="AT21" s="171">
        <v>0</v>
      </c>
      <c r="AU21" s="171">
        <v>0</v>
      </c>
      <c r="AV21" s="171">
        <v>0</v>
      </c>
      <c r="AW21" s="171">
        <v>0</v>
      </c>
      <c r="AX21" s="171">
        <v>0</v>
      </c>
      <c r="AY21" s="171">
        <v>0</v>
      </c>
      <c r="AZ21" s="171">
        <v>0</v>
      </c>
      <c r="BA21" s="168">
        <f>SUM(AT21:AZ21)</f>
        <v>0</v>
      </c>
      <c r="BB21" s="171">
        <v>0</v>
      </c>
      <c r="BC21" s="171">
        <v>0</v>
      </c>
      <c r="BD21" s="171">
        <v>0</v>
      </c>
      <c r="BE21" s="171">
        <v>0</v>
      </c>
      <c r="BF21" s="171">
        <v>0</v>
      </c>
      <c r="BG21" s="171">
        <v>1</v>
      </c>
      <c r="BH21" s="171">
        <v>0</v>
      </c>
      <c r="BI21" s="171">
        <v>0</v>
      </c>
      <c r="BJ21" s="171">
        <v>0</v>
      </c>
      <c r="BK21" s="171">
        <v>3</v>
      </c>
      <c r="BL21" s="169">
        <f>SUM(BB21:BK21)</f>
        <v>4</v>
      </c>
      <c r="BM21" s="170">
        <f>40-BA21+BL21</f>
        <v>44</v>
      </c>
      <c r="BN21" s="171">
        <v>0</v>
      </c>
      <c r="BO21" s="171">
        <v>0</v>
      </c>
      <c r="BP21" s="171">
        <v>0</v>
      </c>
      <c r="BQ21" s="171">
        <v>0</v>
      </c>
      <c r="BR21" s="171">
        <v>0</v>
      </c>
      <c r="BS21" s="171">
        <v>0</v>
      </c>
      <c r="BT21" s="171">
        <v>0</v>
      </c>
      <c r="BU21" s="171">
        <v>0</v>
      </c>
      <c r="BV21" s="171">
        <v>0</v>
      </c>
      <c r="BW21" s="171">
        <v>2</v>
      </c>
      <c r="BX21" s="171">
        <v>0</v>
      </c>
      <c r="BY21" s="171">
        <v>0</v>
      </c>
      <c r="BZ21" s="168">
        <f>SUM(BN21:BY21)</f>
        <v>2</v>
      </c>
      <c r="CA21" s="171">
        <v>4</v>
      </c>
      <c r="CB21" s="171">
        <v>0</v>
      </c>
      <c r="CC21" s="147">
        <f t="shared" si="11"/>
        <v>4</v>
      </c>
      <c r="CD21" s="148">
        <f t="shared" si="12"/>
        <v>17</v>
      </c>
      <c r="CE21" s="1">
        <f t="shared" si="13"/>
        <v>109</v>
      </c>
      <c r="CF21" s="150">
        <f t="shared" si="14"/>
        <v>9</v>
      </c>
      <c r="CG21" s="5" t="str">
        <f t="shared" si="15"/>
        <v>водний</v>
      </c>
      <c r="CH21" s="144" t="str">
        <f t="shared" si="16"/>
        <v>1 к.с.</v>
      </c>
      <c r="CN21" s="1"/>
    </row>
    <row r="22" spans="1:92" s="2" customFormat="1" ht="15" customHeight="1">
      <c r="A22" s="144">
        <v>10</v>
      </c>
      <c r="B22" s="3" t="str">
        <f>VLOOKUP(A22,регістрація!B:AB,5,FALSE)</f>
        <v>водний</v>
      </c>
      <c r="C22" s="10" t="str">
        <f>VLOOKUP(A22,регістрація!B:AB,6,FALSE)</f>
        <v>3 с.с.</v>
      </c>
      <c r="D22" s="145" t="s">
        <v>366</v>
      </c>
      <c r="E22" s="144"/>
      <c r="F22" s="167"/>
      <c r="G22" s="167"/>
      <c r="H22" s="167"/>
      <c r="I22" s="167"/>
      <c r="J22" s="167"/>
      <c r="K22" s="167"/>
      <c r="L22" s="167"/>
      <c r="M22" s="168">
        <f>SUM(F22:L22)</f>
        <v>0</v>
      </c>
      <c r="N22" s="164">
        <v>1</v>
      </c>
      <c r="O22" s="167"/>
      <c r="P22" s="167"/>
      <c r="Q22" s="167"/>
      <c r="R22" s="167"/>
      <c r="S22" s="167"/>
      <c r="T22" s="167"/>
      <c r="U22" s="169">
        <f>SUM(N22:T22)</f>
        <v>1</v>
      </c>
      <c r="V22" s="170">
        <f t="shared" si="2"/>
        <v>16</v>
      </c>
      <c r="W22" s="171"/>
      <c r="X22" s="167"/>
      <c r="Y22" s="167"/>
      <c r="Z22" s="167"/>
      <c r="AA22" s="167"/>
      <c r="AB22" s="167"/>
      <c r="AC22" s="164">
        <v>3</v>
      </c>
      <c r="AD22" s="164"/>
      <c r="AE22" s="164"/>
      <c r="AF22" s="167"/>
      <c r="AG22" s="167"/>
      <c r="AH22" s="168">
        <f>SUM(W22:AG22)</f>
        <v>3</v>
      </c>
      <c r="AI22" s="167"/>
      <c r="AJ22" s="167"/>
      <c r="AK22" s="167"/>
      <c r="AL22" s="164">
        <v>3</v>
      </c>
      <c r="AM22" s="169">
        <f>SUM(AI22:AL22)</f>
        <v>3</v>
      </c>
      <c r="AN22" s="170">
        <f t="shared" si="5"/>
        <v>15</v>
      </c>
      <c r="AO22" s="167"/>
      <c r="AP22" s="167"/>
      <c r="AQ22" s="167"/>
      <c r="AR22" s="167"/>
      <c r="AS22" s="170">
        <f>15+SUM(AP22:AR22)-AO22</f>
        <v>15</v>
      </c>
      <c r="AT22" s="164"/>
      <c r="AU22" s="164">
        <v>5</v>
      </c>
      <c r="AV22" s="164"/>
      <c r="AW22" s="164">
        <v>2</v>
      </c>
      <c r="AX22" s="164"/>
      <c r="AY22" s="164"/>
      <c r="AZ22" s="167"/>
      <c r="BA22" s="168">
        <f>SUM(AT22:AZ22)</f>
        <v>7</v>
      </c>
      <c r="BB22" s="167"/>
      <c r="BC22" s="167"/>
      <c r="BD22" s="167"/>
      <c r="BE22" s="167"/>
      <c r="BF22" s="167"/>
      <c r="BG22" s="164">
        <v>1</v>
      </c>
      <c r="BH22" s="164"/>
      <c r="BI22" s="167"/>
      <c r="BJ22" s="167"/>
      <c r="BK22" s="167"/>
      <c r="BL22" s="169">
        <f>SUM(BB22:BK22)</f>
        <v>1</v>
      </c>
      <c r="BM22" s="170">
        <f>40-BA22+BL22</f>
        <v>34</v>
      </c>
      <c r="BN22" s="164"/>
      <c r="BO22" s="164"/>
      <c r="BP22" s="164"/>
      <c r="BQ22" s="164">
        <v>2</v>
      </c>
      <c r="BR22" s="164"/>
      <c r="BS22" s="164"/>
      <c r="BT22" s="164"/>
      <c r="BU22" s="164"/>
      <c r="BV22" s="164">
        <v>4</v>
      </c>
      <c r="BW22" s="164"/>
      <c r="BX22" s="167"/>
      <c r="BY22" s="167"/>
      <c r="BZ22" s="168">
        <f>SUM(BN22:BY22)</f>
        <v>6</v>
      </c>
      <c r="CA22" s="167"/>
      <c r="CB22" s="167"/>
      <c r="CC22" s="147">
        <f t="shared" si="11"/>
        <v>0</v>
      </c>
      <c r="CD22" s="148">
        <f t="shared" si="12"/>
        <v>9</v>
      </c>
      <c r="CE22" s="1">
        <f t="shared" si="13"/>
        <v>89</v>
      </c>
      <c r="CF22" s="150">
        <f t="shared" si="14"/>
        <v>10</v>
      </c>
      <c r="CG22" s="5" t="str">
        <f t="shared" si="15"/>
        <v>водний</v>
      </c>
      <c r="CH22" s="144" t="str">
        <f t="shared" si="16"/>
        <v>3 с.с.</v>
      </c>
      <c r="CI22" s="2">
        <f>CE22</f>
        <v>89</v>
      </c>
      <c r="CJ22" s="2">
        <f>CE23</f>
        <v>91</v>
      </c>
      <c r="CK22" s="2">
        <f>CE24</f>
        <v>86</v>
      </c>
      <c r="CM22" s="144"/>
      <c r="CN22" s="1"/>
    </row>
    <row r="23" spans="1:86" s="2" customFormat="1" ht="15" customHeight="1">
      <c r="A23" s="144">
        <v>10</v>
      </c>
      <c r="B23" s="3" t="str">
        <f>VLOOKUP(A23,регістрація!B:AB,5,FALSE)</f>
        <v>водний</v>
      </c>
      <c r="C23" s="10" t="str">
        <f>VLOOKUP(A23,регістрація!B:AB,6,FALSE)</f>
        <v>3 с.с.</v>
      </c>
      <c r="D23" s="145" t="s">
        <v>373</v>
      </c>
      <c r="E23" s="144"/>
      <c r="M23" s="146">
        <f t="shared" si="0"/>
        <v>0</v>
      </c>
      <c r="U23" s="147">
        <f t="shared" si="1"/>
        <v>0</v>
      </c>
      <c r="V23" s="148">
        <f t="shared" si="2"/>
        <v>15</v>
      </c>
      <c r="AE23" s="2">
        <v>1</v>
      </c>
      <c r="AH23" s="146">
        <f t="shared" si="3"/>
        <v>1</v>
      </c>
      <c r="AL23" s="2">
        <v>2</v>
      </c>
      <c r="AM23" s="147">
        <f t="shared" si="4"/>
        <v>2</v>
      </c>
      <c r="AN23" s="148">
        <f t="shared" si="5"/>
        <v>16</v>
      </c>
      <c r="AO23" s="149"/>
      <c r="AS23" s="148">
        <f t="shared" si="6"/>
        <v>15</v>
      </c>
      <c r="AU23" s="2">
        <v>5</v>
      </c>
      <c r="BA23" s="146">
        <f t="shared" si="7"/>
        <v>5</v>
      </c>
      <c r="BG23" s="2">
        <v>1</v>
      </c>
      <c r="BL23" s="147">
        <f t="shared" si="8"/>
        <v>1</v>
      </c>
      <c r="BM23" s="148">
        <f t="shared" si="9"/>
        <v>36</v>
      </c>
      <c r="BP23" s="2">
        <v>1</v>
      </c>
      <c r="BV23" s="2">
        <v>4</v>
      </c>
      <c r="BW23" s="2">
        <v>1</v>
      </c>
      <c r="BZ23" s="146">
        <f t="shared" si="10"/>
        <v>6</v>
      </c>
      <c r="CC23" s="147">
        <f t="shared" si="11"/>
        <v>0</v>
      </c>
      <c r="CD23" s="148">
        <f t="shared" si="12"/>
        <v>9</v>
      </c>
      <c r="CE23" s="1">
        <f t="shared" si="13"/>
        <v>91</v>
      </c>
      <c r="CF23" s="150">
        <f t="shared" si="14"/>
        <v>10</v>
      </c>
      <c r="CG23" s="5" t="str">
        <f t="shared" si="15"/>
        <v>водний</v>
      </c>
      <c r="CH23" s="144" t="str">
        <f t="shared" si="16"/>
        <v>3 с.с.</v>
      </c>
    </row>
    <row r="24" spans="1:86" s="2" customFormat="1" ht="15" customHeight="1">
      <c r="A24" s="144">
        <v>10</v>
      </c>
      <c r="B24" s="3" t="str">
        <f>VLOOKUP(A24,регістрація!B:AB,5,FALSE)</f>
        <v>водний</v>
      </c>
      <c r="C24" s="10" t="str">
        <f>VLOOKUP(A24,регістрація!B:AB,6,FALSE)</f>
        <v>3 с.с.</v>
      </c>
      <c r="D24" s="145" t="s">
        <v>378</v>
      </c>
      <c r="E24" s="144"/>
      <c r="F24" s="171"/>
      <c r="G24" s="171"/>
      <c r="H24" s="171"/>
      <c r="I24" s="171"/>
      <c r="J24" s="171"/>
      <c r="K24" s="171"/>
      <c r="L24" s="171"/>
      <c r="M24" s="168">
        <f>SUM(F24:L24)</f>
        <v>0</v>
      </c>
      <c r="N24" s="171"/>
      <c r="O24" s="171"/>
      <c r="P24" s="171"/>
      <c r="Q24" s="171"/>
      <c r="R24" s="171"/>
      <c r="S24" s="171"/>
      <c r="T24" s="171"/>
      <c r="U24" s="169">
        <f>SUM(N24:T24)</f>
        <v>0</v>
      </c>
      <c r="V24" s="170">
        <f t="shared" si="2"/>
        <v>15</v>
      </c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68">
        <f>SUM(W24:AG24)</f>
        <v>0</v>
      </c>
      <c r="AI24" s="171"/>
      <c r="AJ24" s="171"/>
      <c r="AK24" s="171"/>
      <c r="AL24" s="171"/>
      <c r="AM24" s="169">
        <f>SUM(AI24:AL24)</f>
        <v>0</v>
      </c>
      <c r="AN24" s="170">
        <f t="shared" si="5"/>
        <v>15</v>
      </c>
      <c r="AO24" s="171"/>
      <c r="AP24" s="171"/>
      <c r="AQ24" s="171"/>
      <c r="AR24" s="171"/>
      <c r="AS24" s="170">
        <f>15+SUM(AP24:AR24)-AO24</f>
        <v>15</v>
      </c>
      <c r="AT24" s="171"/>
      <c r="AU24" s="171"/>
      <c r="AV24" s="171"/>
      <c r="AW24" s="171"/>
      <c r="AX24" s="171"/>
      <c r="AY24" s="171"/>
      <c r="AZ24" s="171"/>
      <c r="BA24" s="168">
        <f>SUM(AT24:AZ24)</f>
        <v>0</v>
      </c>
      <c r="BB24" s="171"/>
      <c r="BC24" s="171"/>
      <c r="BD24" s="171"/>
      <c r="BE24" s="171"/>
      <c r="BF24" s="171"/>
      <c r="BG24" s="171">
        <v>1</v>
      </c>
      <c r="BH24" s="171"/>
      <c r="BI24" s="171"/>
      <c r="BJ24" s="171"/>
      <c r="BK24" s="171"/>
      <c r="BL24" s="169">
        <f>SUM(BB24:BK24)</f>
        <v>1</v>
      </c>
      <c r="BM24" s="170">
        <f>40-BA24+BL24</f>
        <v>41</v>
      </c>
      <c r="BN24" s="171"/>
      <c r="BO24" s="171"/>
      <c r="BP24" s="171">
        <v>4</v>
      </c>
      <c r="BQ24" s="171"/>
      <c r="BR24" s="171"/>
      <c r="BS24" s="171">
        <v>2</v>
      </c>
      <c r="BT24" s="171">
        <v>2</v>
      </c>
      <c r="BU24" s="171"/>
      <c r="BV24" s="171">
        <v>5</v>
      </c>
      <c r="BW24" s="171">
        <v>2</v>
      </c>
      <c r="BX24" s="171"/>
      <c r="BY24" s="171"/>
      <c r="BZ24" s="168">
        <f>SUM(BN24:BY24)</f>
        <v>15</v>
      </c>
      <c r="CA24" s="171"/>
      <c r="CB24" s="171"/>
      <c r="CC24" s="147">
        <f t="shared" si="11"/>
        <v>0</v>
      </c>
      <c r="CD24" s="148">
        <f t="shared" si="12"/>
        <v>0</v>
      </c>
      <c r="CE24" s="1">
        <f t="shared" si="13"/>
        <v>86</v>
      </c>
      <c r="CF24" s="150">
        <f t="shared" si="14"/>
        <v>10</v>
      </c>
      <c r="CG24" s="5" t="str">
        <f t="shared" si="15"/>
        <v>водний</v>
      </c>
      <c r="CH24" s="144" t="str">
        <f t="shared" si="16"/>
        <v>3 с.с.</v>
      </c>
    </row>
    <row r="25" spans="1:92" s="2" customFormat="1" ht="15" customHeight="1">
      <c r="A25" s="144">
        <v>11</v>
      </c>
      <c r="B25" s="3" t="str">
        <f>VLOOKUP(A25,регістрація!B:AB,5,FALSE)</f>
        <v>водний</v>
      </c>
      <c r="C25" s="10" t="str">
        <f>VLOOKUP(A25,регістрація!B:AB,6,FALSE)</f>
        <v>3 с.с.</v>
      </c>
      <c r="D25" s="145" t="s">
        <v>366</v>
      </c>
      <c r="E25" s="144"/>
      <c r="F25" s="164"/>
      <c r="G25" s="164"/>
      <c r="H25" s="167"/>
      <c r="I25" s="167"/>
      <c r="J25" s="167"/>
      <c r="K25" s="167"/>
      <c r="L25" s="167"/>
      <c r="M25" s="168">
        <f>SUM(F25:L25)</f>
        <v>0</v>
      </c>
      <c r="N25" s="167"/>
      <c r="O25" s="167"/>
      <c r="P25" s="167">
        <v>1</v>
      </c>
      <c r="Q25" s="167"/>
      <c r="R25" s="167"/>
      <c r="S25" s="167"/>
      <c r="T25" s="167"/>
      <c r="U25" s="169">
        <f>SUM(N25:T25)</f>
        <v>1</v>
      </c>
      <c r="V25" s="170">
        <f t="shared" si="2"/>
        <v>16</v>
      </c>
      <c r="W25" s="171"/>
      <c r="X25" s="167"/>
      <c r="Y25" s="167"/>
      <c r="Z25" s="167"/>
      <c r="AA25" s="167"/>
      <c r="AB25" s="167"/>
      <c r="AC25" s="164"/>
      <c r="AD25" s="164"/>
      <c r="AE25" s="164"/>
      <c r="AF25" s="167"/>
      <c r="AG25" s="167"/>
      <c r="AH25" s="168">
        <f>SUM(W25:AG25)</f>
        <v>0</v>
      </c>
      <c r="AI25" s="167"/>
      <c r="AJ25" s="167"/>
      <c r="AK25" s="167"/>
      <c r="AL25" s="164"/>
      <c r="AM25" s="169">
        <f>SUM(AI25:AL25)</f>
        <v>0</v>
      </c>
      <c r="AN25" s="170">
        <f t="shared" si="5"/>
        <v>15</v>
      </c>
      <c r="AO25" s="167"/>
      <c r="AP25" s="167"/>
      <c r="AQ25" s="167"/>
      <c r="AR25" s="167"/>
      <c r="AS25" s="170">
        <f>15+SUM(AP25:AR25)-AO25</f>
        <v>15</v>
      </c>
      <c r="AT25" s="164"/>
      <c r="AU25" s="164"/>
      <c r="AV25" s="164"/>
      <c r="AW25" s="164"/>
      <c r="AX25" s="164"/>
      <c r="AY25" s="164"/>
      <c r="AZ25" s="167"/>
      <c r="BA25" s="168">
        <f>SUM(AT25:AZ25)</f>
        <v>0</v>
      </c>
      <c r="BB25" s="167"/>
      <c r="BC25" s="167"/>
      <c r="BD25" s="167"/>
      <c r="BE25" s="167"/>
      <c r="BF25" s="167"/>
      <c r="BG25" s="164"/>
      <c r="BH25" s="164"/>
      <c r="BI25" s="167"/>
      <c r="BJ25" s="167"/>
      <c r="BK25" s="167"/>
      <c r="BL25" s="169">
        <f>SUM(BB25:BK25)</f>
        <v>0</v>
      </c>
      <c r="BM25" s="170">
        <f>40-BA25+BL25</f>
        <v>40</v>
      </c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7"/>
      <c r="BY25" s="167"/>
      <c r="BZ25" s="168">
        <f>SUM(BN25:BY25)</f>
        <v>0</v>
      </c>
      <c r="CA25" s="167"/>
      <c r="CB25" s="167"/>
      <c r="CC25" s="147">
        <f t="shared" si="11"/>
        <v>0</v>
      </c>
      <c r="CD25" s="148">
        <f t="shared" si="12"/>
        <v>15</v>
      </c>
      <c r="CE25" s="1">
        <f t="shared" si="13"/>
        <v>101</v>
      </c>
      <c r="CF25" s="150">
        <f t="shared" si="14"/>
        <v>11</v>
      </c>
      <c r="CG25" s="5" t="str">
        <f t="shared" si="15"/>
        <v>водний</v>
      </c>
      <c r="CH25" s="144" t="str">
        <f t="shared" si="16"/>
        <v>3 с.с.</v>
      </c>
      <c r="CI25" s="2">
        <f>CE25</f>
        <v>101</v>
      </c>
      <c r="CJ25" s="2">
        <f>CE26</f>
        <v>101</v>
      </c>
      <c r="CK25" s="2">
        <f>CE27</f>
        <v>105</v>
      </c>
      <c r="CN25" s="1"/>
    </row>
    <row r="26" spans="1:92" s="2" customFormat="1" ht="15" customHeight="1">
      <c r="A26" s="144">
        <v>11</v>
      </c>
      <c r="B26" s="3" t="str">
        <f>VLOOKUP(A26,регістрація!B:AB,5,FALSE)</f>
        <v>водний</v>
      </c>
      <c r="C26" s="10" t="str">
        <f>VLOOKUP(A26,регістрація!B:AB,6,FALSE)</f>
        <v>3 с.с.</v>
      </c>
      <c r="D26" s="145" t="s">
        <v>373</v>
      </c>
      <c r="E26" s="144"/>
      <c r="M26" s="146">
        <f t="shared" si="0"/>
        <v>0</v>
      </c>
      <c r="U26" s="147">
        <f t="shared" si="1"/>
        <v>0</v>
      </c>
      <c r="V26" s="148">
        <f t="shared" si="2"/>
        <v>15</v>
      </c>
      <c r="AH26" s="146">
        <f t="shared" si="3"/>
        <v>0</v>
      </c>
      <c r="AL26" s="2">
        <v>2</v>
      </c>
      <c r="AM26" s="147">
        <f t="shared" si="4"/>
        <v>2</v>
      </c>
      <c r="AN26" s="148">
        <f t="shared" si="5"/>
        <v>17</v>
      </c>
      <c r="AO26" s="149"/>
      <c r="AS26" s="148">
        <f t="shared" si="6"/>
        <v>15</v>
      </c>
      <c r="AU26" s="2">
        <v>1</v>
      </c>
      <c r="BA26" s="146">
        <f t="shared" si="7"/>
        <v>1</v>
      </c>
      <c r="BL26" s="147">
        <f t="shared" si="8"/>
        <v>0</v>
      </c>
      <c r="BM26" s="148">
        <f t="shared" si="9"/>
        <v>39</v>
      </c>
      <c r="BZ26" s="146">
        <f t="shared" si="10"/>
        <v>0</v>
      </c>
      <c r="CC26" s="147">
        <f t="shared" si="11"/>
        <v>0</v>
      </c>
      <c r="CD26" s="148">
        <f t="shared" si="12"/>
        <v>15</v>
      </c>
      <c r="CE26" s="1">
        <f t="shared" si="13"/>
        <v>101</v>
      </c>
      <c r="CF26" s="150">
        <f t="shared" si="14"/>
        <v>11</v>
      </c>
      <c r="CG26" s="5" t="str">
        <f t="shared" si="15"/>
        <v>водний</v>
      </c>
      <c r="CH26" s="144" t="str">
        <f t="shared" si="16"/>
        <v>3 с.с.</v>
      </c>
      <c r="CN26" s="1"/>
    </row>
    <row r="27" spans="1:92" s="2" customFormat="1" ht="15" customHeight="1">
      <c r="A27" s="144">
        <v>11</v>
      </c>
      <c r="B27" s="3" t="str">
        <f>VLOOKUP(A27,регістрація!B:AB,5,FALSE)</f>
        <v>водний</v>
      </c>
      <c r="C27" s="10" t="str">
        <f>VLOOKUP(A27,регістрація!B:AB,6,FALSE)</f>
        <v>3 с.с.</v>
      </c>
      <c r="D27" s="145" t="s">
        <v>378</v>
      </c>
      <c r="E27" s="144"/>
      <c r="F27" s="171"/>
      <c r="G27" s="171"/>
      <c r="H27" s="171"/>
      <c r="I27" s="171"/>
      <c r="J27" s="171"/>
      <c r="K27" s="171"/>
      <c r="L27" s="171"/>
      <c r="M27" s="168">
        <f>SUM(F27:L27)</f>
        <v>0</v>
      </c>
      <c r="N27" s="171"/>
      <c r="O27" s="171"/>
      <c r="P27" s="171"/>
      <c r="Q27" s="171"/>
      <c r="R27" s="171"/>
      <c r="S27" s="171"/>
      <c r="T27" s="171"/>
      <c r="U27" s="169">
        <f>SUM(N27:T27)</f>
        <v>0</v>
      </c>
      <c r="V27" s="170">
        <f t="shared" si="2"/>
        <v>15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68">
        <f>SUM(W27:AG27)</f>
        <v>0</v>
      </c>
      <c r="AI27" s="171"/>
      <c r="AJ27" s="171"/>
      <c r="AK27" s="171"/>
      <c r="AL27" s="171">
        <v>3</v>
      </c>
      <c r="AM27" s="169">
        <f>SUM(AI27:AL27)</f>
        <v>3</v>
      </c>
      <c r="AN27" s="170">
        <f t="shared" si="5"/>
        <v>18</v>
      </c>
      <c r="AO27" s="171"/>
      <c r="AP27" s="171"/>
      <c r="AQ27" s="171"/>
      <c r="AR27" s="171"/>
      <c r="AS27" s="170">
        <f>15+SUM(AP27:AR27)-AO27</f>
        <v>15</v>
      </c>
      <c r="AT27" s="171"/>
      <c r="AU27" s="171"/>
      <c r="AV27" s="171"/>
      <c r="AW27" s="171"/>
      <c r="AX27" s="171"/>
      <c r="AY27" s="171"/>
      <c r="AZ27" s="171"/>
      <c r="BA27" s="168">
        <f>SUM(AT27:AZ27)</f>
        <v>0</v>
      </c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69">
        <f>SUM(BB27:BK27)</f>
        <v>0</v>
      </c>
      <c r="BM27" s="170">
        <f>40-BA27+BL27</f>
        <v>40</v>
      </c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68">
        <f>SUM(BN27:BY27)</f>
        <v>0</v>
      </c>
      <c r="CA27" s="171">
        <v>2</v>
      </c>
      <c r="CB27" s="171"/>
      <c r="CC27" s="147">
        <f t="shared" si="11"/>
        <v>2</v>
      </c>
      <c r="CD27" s="148">
        <f t="shared" si="12"/>
        <v>17</v>
      </c>
      <c r="CE27" s="1">
        <f t="shared" si="13"/>
        <v>105</v>
      </c>
      <c r="CF27" s="150">
        <f t="shared" si="14"/>
        <v>11</v>
      </c>
      <c r="CG27" s="5" t="str">
        <f t="shared" si="15"/>
        <v>водний</v>
      </c>
      <c r="CH27" s="144" t="str">
        <f t="shared" si="16"/>
        <v>3 с.с.</v>
      </c>
      <c r="CN27" s="1"/>
    </row>
    <row r="28" spans="1:91" s="2" customFormat="1" ht="15" customHeight="1">
      <c r="A28" s="144">
        <v>12</v>
      </c>
      <c r="B28" s="3" t="str">
        <f>VLOOKUP(A28,регістрація!B:AB,5,FALSE)</f>
        <v>пішохідний </v>
      </c>
      <c r="C28" s="10" t="str">
        <f>VLOOKUP(A28,регістрація!B:AB,6,FALSE)</f>
        <v>3 с.с.</v>
      </c>
      <c r="D28" s="145" t="s">
        <v>402</v>
      </c>
      <c r="E28" s="144"/>
      <c r="J28" s="2">
        <v>1</v>
      </c>
      <c r="K28" s="2">
        <v>2</v>
      </c>
      <c r="M28" s="146">
        <f t="shared" si="0"/>
        <v>3</v>
      </c>
      <c r="U28" s="147">
        <f t="shared" si="1"/>
        <v>0</v>
      </c>
      <c r="V28" s="148">
        <f t="shared" si="2"/>
        <v>12</v>
      </c>
      <c r="AH28" s="146">
        <f t="shared" si="3"/>
        <v>0</v>
      </c>
      <c r="AM28" s="147">
        <f t="shared" si="4"/>
        <v>0</v>
      </c>
      <c r="AN28" s="148">
        <f t="shared" si="5"/>
        <v>15</v>
      </c>
      <c r="AO28" s="149"/>
      <c r="AP28" s="2">
        <v>1</v>
      </c>
      <c r="AR28" s="2">
        <v>3</v>
      </c>
      <c r="AS28" s="148">
        <f t="shared" si="6"/>
        <v>19</v>
      </c>
      <c r="AT28" s="2">
        <v>2</v>
      </c>
      <c r="AU28" s="2">
        <v>2</v>
      </c>
      <c r="BA28" s="146">
        <f t="shared" si="7"/>
        <v>4</v>
      </c>
      <c r="BB28" s="2">
        <v>2</v>
      </c>
      <c r="BD28" s="2">
        <v>2</v>
      </c>
      <c r="BH28" s="2">
        <v>1</v>
      </c>
      <c r="BK28" s="2">
        <v>1</v>
      </c>
      <c r="BL28" s="147">
        <f t="shared" si="8"/>
        <v>6</v>
      </c>
      <c r="BM28" s="148">
        <f t="shared" si="9"/>
        <v>42</v>
      </c>
      <c r="BN28" s="2">
        <v>1</v>
      </c>
      <c r="BR28" s="2">
        <v>1</v>
      </c>
      <c r="BS28" s="2">
        <v>1</v>
      </c>
      <c r="BT28" s="2">
        <v>1</v>
      </c>
      <c r="BZ28" s="146">
        <f t="shared" si="10"/>
        <v>4</v>
      </c>
      <c r="CC28" s="147">
        <f t="shared" si="11"/>
        <v>0</v>
      </c>
      <c r="CD28" s="148">
        <f t="shared" si="12"/>
        <v>11</v>
      </c>
      <c r="CE28" s="1">
        <f t="shared" si="13"/>
        <v>99</v>
      </c>
      <c r="CF28" s="150">
        <f t="shared" si="14"/>
        <v>12</v>
      </c>
      <c r="CG28" s="5" t="str">
        <f t="shared" si="15"/>
        <v>пішохідний </v>
      </c>
      <c r="CH28" s="144" t="str">
        <f t="shared" si="16"/>
        <v>3 с.с.</v>
      </c>
      <c r="CI28" s="2">
        <f>CE28</f>
        <v>99</v>
      </c>
      <c r="CJ28" s="2">
        <f>CE29</f>
        <v>92</v>
      </c>
      <c r="CM28" s="144"/>
    </row>
    <row r="29" spans="1:86" s="2" customFormat="1" ht="15" customHeight="1">
      <c r="A29" s="144">
        <v>12</v>
      </c>
      <c r="B29" s="3" t="str">
        <f>VLOOKUP(A29,регістрація!B:AB,5,FALSE)</f>
        <v>пішохідний </v>
      </c>
      <c r="C29" s="10" t="str">
        <f>VLOOKUP(A29,регістрація!B:AB,6,FALSE)</f>
        <v>3 с.с.</v>
      </c>
      <c r="D29" s="5" t="s">
        <v>403</v>
      </c>
      <c r="E29" s="144"/>
      <c r="J29" s="2">
        <v>1</v>
      </c>
      <c r="K29" s="2">
        <v>2</v>
      </c>
      <c r="M29" s="146">
        <f t="shared" si="0"/>
        <v>3</v>
      </c>
      <c r="U29" s="147">
        <f t="shared" si="1"/>
        <v>0</v>
      </c>
      <c r="V29" s="148">
        <f t="shared" si="2"/>
        <v>12</v>
      </c>
      <c r="AC29" s="2">
        <v>2</v>
      </c>
      <c r="AH29" s="146">
        <f t="shared" si="3"/>
        <v>2</v>
      </c>
      <c r="AM29" s="147">
        <f t="shared" si="4"/>
        <v>0</v>
      </c>
      <c r="AN29" s="148">
        <f t="shared" si="5"/>
        <v>13</v>
      </c>
      <c r="AO29" s="149"/>
      <c r="AS29" s="148">
        <f t="shared" si="6"/>
        <v>15</v>
      </c>
      <c r="BA29" s="146">
        <f t="shared" si="7"/>
        <v>0</v>
      </c>
      <c r="BD29" s="2">
        <v>3</v>
      </c>
      <c r="BL29" s="147">
        <f t="shared" si="8"/>
        <v>3</v>
      </c>
      <c r="BM29" s="148">
        <f t="shared" si="9"/>
        <v>43</v>
      </c>
      <c r="BQ29" s="2">
        <v>1</v>
      </c>
      <c r="BS29" s="2">
        <v>1</v>
      </c>
      <c r="BT29" s="2">
        <v>1</v>
      </c>
      <c r="BW29" s="2">
        <v>1</v>
      </c>
      <c r="BX29" s="2">
        <v>2</v>
      </c>
      <c r="BZ29" s="146">
        <f t="shared" si="10"/>
        <v>6</v>
      </c>
      <c r="CC29" s="147">
        <f t="shared" si="11"/>
        <v>0</v>
      </c>
      <c r="CD29" s="148">
        <f t="shared" si="12"/>
        <v>9</v>
      </c>
      <c r="CE29" s="1">
        <f t="shared" si="13"/>
        <v>92</v>
      </c>
      <c r="CF29" s="150">
        <f t="shared" si="14"/>
        <v>12</v>
      </c>
      <c r="CG29" s="5" t="str">
        <f t="shared" si="15"/>
        <v>пішохідний </v>
      </c>
      <c r="CH29" s="144" t="str">
        <f t="shared" si="16"/>
        <v>3 с.с.</v>
      </c>
    </row>
    <row r="30" spans="1:91" s="2" customFormat="1" ht="15" customHeight="1">
      <c r="A30" s="144">
        <v>13</v>
      </c>
      <c r="B30" s="3" t="str">
        <f>VLOOKUP(A30,регістрація!B:AB,5,FALSE)</f>
        <v>пішохідний </v>
      </c>
      <c r="C30" s="10" t="str">
        <f>VLOOKUP(A30,регістрація!B:AB,6,FALSE)</f>
        <v>1 к.с.</v>
      </c>
      <c r="D30" s="145" t="s">
        <v>385</v>
      </c>
      <c r="E30" s="144"/>
      <c r="F30" s="2">
        <v>1</v>
      </c>
      <c r="M30" s="146">
        <f t="shared" si="0"/>
        <v>1</v>
      </c>
      <c r="U30" s="147">
        <f t="shared" si="1"/>
        <v>0</v>
      </c>
      <c r="V30" s="148">
        <f t="shared" si="2"/>
        <v>14</v>
      </c>
      <c r="Z30" s="2">
        <v>2</v>
      </c>
      <c r="AE30" s="2">
        <v>1</v>
      </c>
      <c r="AH30" s="146">
        <f t="shared" si="3"/>
        <v>3</v>
      </c>
      <c r="AL30" s="2">
        <v>2</v>
      </c>
      <c r="AM30" s="147">
        <f t="shared" si="4"/>
        <v>2</v>
      </c>
      <c r="AN30" s="148">
        <f t="shared" si="5"/>
        <v>14</v>
      </c>
      <c r="AO30" s="149"/>
      <c r="AS30" s="148">
        <f t="shared" si="6"/>
        <v>15</v>
      </c>
      <c r="AV30" s="2">
        <v>2</v>
      </c>
      <c r="BA30" s="146">
        <f t="shared" si="7"/>
        <v>2</v>
      </c>
      <c r="BI30" s="2">
        <v>1</v>
      </c>
      <c r="BJ30" s="2">
        <v>1</v>
      </c>
      <c r="BL30" s="147">
        <f t="shared" si="8"/>
        <v>2</v>
      </c>
      <c r="BM30" s="148">
        <f t="shared" si="9"/>
        <v>40</v>
      </c>
      <c r="BV30" s="2">
        <v>2</v>
      </c>
      <c r="BZ30" s="146">
        <f t="shared" si="10"/>
        <v>2</v>
      </c>
      <c r="CA30" s="2">
        <v>1</v>
      </c>
      <c r="CC30" s="147">
        <f t="shared" si="11"/>
        <v>1</v>
      </c>
      <c r="CD30" s="148">
        <f t="shared" si="12"/>
        <v>14</v>
      </c>
      <c r="CE30" s="1">
        <f t="shared" si="13"/>
        <v>97</v>
      </c>
      <c r="CF30" s="150">
        <f aca="true" t="shared" si="27" ref="CF30:CF66">A30</f>
        <v>13</v>
      </c>
      <c r="CG30" s="5" t="str">
        <f aca="true" t="shared" si="28" ref="CG30:CG66">B30</f>
        <v>пішохідний </v>
      </c>
      <c r="CH30" s="144" t="str">
        <f aca="true" t="shared" si="29" ref="CH30:CH66">C30</f>
        <v>1 к.с.</v>
      </c>
      <c r="CI30" s="2">
        <f>CE30</f>
        <v>97</v>
      </c>
      <c r="CJ30" s="2">
        <f>CE31</f>
        <v>99</v>
      </c>
      <c r="CK30" s="2">
        <f>CE32</f>
        <v>95</v>
      </c>
      <c r="CM30" s="144"/>
    </row>
    <row r="31" spans="1:86" s="2" customFormat="1" ht="15" customHeight="1">
      <c r="A31" s="144">
        <v>13</v>
      </c>
      <c r="B31" s="3" t="str">
        <f>VLOOKUP(A31,регістрація!B:AB,5,FALSE)</f>
        <v>пішохідний </v>
      </c>
      <c r="C31" s="10" t="str">
        <f>VLOOKUP(A31,регістрація!B:AB,6,FALSE)</f>
        <v>1 к.с.</v>
      </c>
      <c r="D31" s="145" t="s">
        <v>378</v>
      </c>
      <c r="E31" s="144"/>
      <c r="F31" s="2">
        <v>2</v>
      </c>
      <c r="M31" s="146">
        <f t="shared" si="0"/>
        <v>2</v>
      </c>
      <c r="Q31" s="2">
        <v>1</v>
      </c>
      <c r="U31" s="147">
        <f t="shared" si="1"/>
        <v>1</v>
      </c>
      <c r="V31" s="148">
        <f t="shared" si="2"/>
        <v>14</v>
      </c>
      <c r="AH31" s="146">
        <f t="shared" si="3"/>
        <v>0</v>
      </c>
      <c r="AL31" s="2">
        <v>1</v>
      </c>
      <c r="AM31" s="147">
        <f t="shared" si="4"/>
        <v>1</v>
      </c>
      <c r="AN31" s="148">
        <f t="shared" si="5"/>
        <v>16</v>
      </c>
      <c r="AO31" s="149"/>
      <c r="AP31" s="2">
        <v>2</v>
      </c>
      <c r="AS31" s="148">
        <f t="shared" si="6"/>
        <v>17</v>
      </c>
      <c r="AW31" s="2">
        <v>5</v>
      </c>
      <c r="BA31" s="146">
        <f t="shared" si="7"/>
        <v>5</v>
      </c>
      <c r="BD31" s="2">
        <v>2</v>
      </c>
      <c r="BL31" s="147">
        <f t="shared" si="8"/>
        <v>2</v>
      </c>
      <c r="BM31" s="148">
        <f t="shared" si="9"/>
        <v>37</v>
      </c>
      <c r="BZ31" s="146">
        <f t="shared" si="10"/>
        <v>0</v>
      </c>
      <c r="CC31" s="147">
        <f t="shared" si="11"/>
        <v>0</v>
      </c>
      <c r="CD31" s="148">
        <f t="shared" si="12"/>
        <v>15</v>
      </c>
      <c r="CE31" s="1">
        <f t="shared" si="13"/>
        <v>99</v>
      </c>
      <c r="CF31" s="150">
        <f t="shared" si="27"/>
        <v>13</v>
      </c>
      <c r="CG31" s="5" t="str">
        <f t="shared" si="28"/>
        <v>пішохідний </v>
      </c>
      <c r="CH31" s="144" t="str">
        <f t="shared" si="29"/>
        <v>1 к.с.</v>
      </c>
    </row>
    <row r="32" spans="1:86" s="2" customFormat="1" ht="15" customHeight="1">
      <c r="A32" s="144">
        <v>13</v>
      </c>
      <c r="B32" s="3" t="str">
        <f>VLOOKUP(A32,регістрація!B:AB,5,FALSE)</f>
        <v>пішохідний </v>
      </c>
      <c r="C32" s="10" t="str">
        <f>VLOOKUP(A32,регістрація!B:AB,6,FALSE)</f>
        <v>1 к.с.</v>
      </c>
      <c r="D32" s="145" t="s">
        <v>391</v>
      </c>
      <c r="E32" s="144"/>
      <c r="F32" s="2">
        <v>1</v>
      </c>
      <c r="M32" s="146">
        <f t="shared" si="0"/>
        <v>1</v>
      </c>
      <c r="N32" s="2">
        <v>1</v>
      </c>
      <c r="P32" s="2">
        <v>1</v>
      </c>
      <c r="U32" s="147">
        <f t="shared" si="1"/>
        <v>2</v>
      </c>
      <c r="V32" s="148">
        <f t="shared" si="2"/>
        <v>16</v>
      </c>
      <c r="AH32" s="146">
        <f t="shared" si="3"/>
        <v>0</v>
      </c>
      <c r="AM32" s="147">
        <f t="shared" si="4"/>
        <v>0</v>
      </c>
      <c r="AN32" s="148">
        <f t="shared" si="5"/>
        <v>15</v>
      </c>
      <c r="AO32" s="149"/>
      <c r="AP32" s="2">
        <v>1</v>
      </c>
      <c r="AS32" s="148">
        <f t="shared" si="6"/>
        <v>16</v>
      </c>
      <c r="AT32" s="2">
        <v>2</v>
      </c>
      <c r="AU32" s="2">
        <v>2</v>
      </c>
      <c r="BA32" s="146">
        <f t="shared" si="7"/>
        <v>4</v>
      </c>
      <c r="BC32" s="2">
        <v>1</v>
      </c>
      <c r="BD32" s="2">
        <v>1</v>
      </c>
      <c r="BH32" s="2">
        <v>1</v>
      </c>
      <c r="BL32" s="147">
        <f t="shared" si="8"/>
        <v>3</v>
      </c>
      <c r="BM32" s="148">
        <f t="shared" si="9"/>
        <v>39</v>
      </c>
      <c r="BQ32" s="2">
        <v>1</v>
      </c>
      <c r="BR32" s="2">
        <v>1</v>
      </c>
      <c r="BS32" s="2">
        <v>2</v>
      </c>
      <c r="BT32" s="2">
        <v>1</v>
      </c>
      <c r="BW32" s="2">
        <v>1</v>
      </c>
      <c r="BX32" s="2">
        <v>1</v>
      </c>
      <c r="BZ32" s="146">
        <f t="shared" si="10"/>
        <v>7</v>
      </c>
      <c r="CB32" s="2">
        <v>1</v>
      </c>
      <c r="CC32" s="147">
        <f t="shared" si="11"/>
        <v>1</v>
      </c>
      <c r="CD32" s="148">
        <f t="shared" si="12"/>
        <v>9</v>
      </c>
      <c r="CE32" s="1">
        <f t="shared" si="13"/>
        <v>95</v>
      </c>
      <c r="CF32" s="150">
        <f t="shared" si="27"/>
        <v>13</v>
      </c>
      <c r="CG32" s="5" t="str">
        <f t="shared" si="28"/>
        <v>пішохідний </v>
      </c>
      <c r="CH32" s="144" t="str">
        <f t="shared" si="29"/>
        <v>1 к.с.</v>
      </c>
    </row>
    <row r="33" spans="1:92" s="2" customFormat="1" ht="15" customHeight="1">
      <c r="A33" s="144">
        <v>14</v>
      </c>
      <c r="B33" s="3" t="str">
        <f>VLOOKUP(A33,регістрація!B:AB,5,FALSE)</f>
        <v>пішохідний </v>
      </c>
      <c r="C33" s="10" t="str">
        <f>VLOOKUP(A33,регістрація!B:AB,6,FALSE)</f>
        <v>3 с.с.</v>
      </c>
      <c r="D33" s="145" t="s">
        <v>402</v>
      </c>
      <c r="E33" s="144"/>
      <c r="G33" s="2">
        <v>1</v>
      </c>
      <c r="J33" s="2">
        <v>1</v>
      </c>
      <c r="M33" s="146">
        <f t="shared" si="0"/>
        <v>2</v>
      </c>
      <c r="P33" s="2">
        <v>1</v>
      </c>
      <c r="U33" s="147">
        <f t="shared" si="1"/>
        <v>1</v>
      </c>
      <c r="V33" s="148">
        <f t="shared" si="2"/>
        <v>14</v>
      </c>
      <c r="X33" s="2">
        <v>1</v>
      </c>
      <c r="AH33" s="146">
        <f t="shared" si="3"/>
        <v>1</v>
      </c>
      <c r="AL33" s="2">
        <v>1</v>
      </c>
      <c r="AM33" s="147">
        <f t="shared" si="4"/>
        <v>1</v>
      </c>
      <c r="AN33" s="148">
        <f t="shared" si="5"/>
        <v>15</v>
      </c>
      <c r="AO33" s="149"/>
      <c r="AS33" s="148">
        <f t="shared" si="6"/>
        <v>15</v>
      </c>
      <c r="BA33" s="146">
        <f t="shared" si="7"/>
        <v>0</v>
      </c>
      <c r="BD33" s="2">
        <v>1</v>
      </c>
      <c r="BL33" s="147">
        <f t="shared" si="8"/>
        <v>1</v>
      </c>
      <c r="BM33" s="148">
        <f t="shared" si="9"/>
        <v>41</v>
      </c>
      <c r="BO33" s="2">
        <v>1</v>
      </c>
      <c r="BZ33" s="146">
        <f t="shared" si="10"/>
        <v>1</v>
      </c>
      <c r="CA33" s="2">
        <v>1</v>
      </c>
      <c r="CC33" s="147">
        <f t="shared" si="11"/>
        <v>1</v>
      </c>
      <c r="CD33" s="148">
        <f t="shared" si="12"/>
        <v>15</v>
      </c>
      <c r="CE33" s="1">
        <f t="shared" si="13"/>
        <v>100</v>
      </c>
      <c r="CF33" s="150">
        <f t="shared" si="27"/>
        <v>14</v>
      </c>
      <c r="CG33" s="5" t="str">
        <f t="shared" si="28"/>
        <v>пішохідний </v>
      </c>
      <c r="CH33" s="144" t="str">
        <f t="shared" si="29"/>
        <v>3 с.с.</v>
      </c>
      <c r="CI33" s="2">
        <f>CE33</f>
        <v>100</v>
      </c>
      <c r="CJ33" s="2">
        <f>CE34</f>
        <v>100</v>
      </c>
      <c r="CM33" s="144"/>
      <c r="CN33" s="1"/>
    </row>
    <row r="34" spans="1:92" s="2" customFormat="1" ht="15" customHeight="1">
      <c r="A34" s="144">
        <v>14</v>
      </c>
      <c r="B34" s="3" t="str">
        <f>VLOOKUP(A34,регістрація!B:AB,5,FALSE)</f>
        <v>пішохідний </v>
      </c>
      <c r="C34" s="10" t="str">
        <f>VLOOKUP(A34,регістрація!B:AB,6,FALSE)</f>
        <v>3 с.с.</v>
      </c>
      <c r="D34" s="145" t="s">
        <v>403</v>
      </c>
      <c r="E34" s="144"/>
      <c r="G34" s="2">
        <v>1</v>
      </c>
      <c r="M34" s="146">
        <f t="shared" si="0"/>
        <v>1</v>
      </c>
      <c r="N34" s="2">
        <v>1</v>
      </c>
      <c r="P34" s="2">
        <v>1</v>
      </c>
      <c r="U34" s="147">
        <f t="shared" si="1"/>
        <v>2</v>
      </c>
      <c r="V34" s="148">
        <f t="shared" si="2"/>
        <v>16</v>
      </c>
      <c r="Z34" s="2">
        <v>3</v>
      </c>
      <c r="AH34" s="146">
        <f t="shared" si="3"/>
        <v>3</v>
      </c>
      <c r="AM34" s="147">
        <f t="shared" si="4"/>
        <v>0</v>
      </c>
      <c r="AN34" s="148">
        <f t="shared" si="5"/>
        <v>12</v>
      </c>
      <c r="AO34" s="149"/>
      <c r="AS34" s="148">
        <f t="shared" si="6"/>
        <v>15</v>
      </c>
      <c r="BA34" s="146">
        <f t="shared" si="7"/>
        <v>0</v>
      </c>
      <c r="BD34" s="2">
        <v>3</v>
      </c>
      <c r="BK34" s="2">
        <v>1</v>
      </c>
      <c r="BL34" s="147">
        <f t="shared" si="8"/>
        <v>4</v>
      </c>
      <c r="BM34" s="148">
        <f t="shared" si="9"/>
        <v>44</v>
      </c>
      <c r="BO34" s="2">
        <v>1</v>
      </c>
      <c r="BS34" s="2">
        <v>1</v>
      </c>
      <c r="BZ34" s="146">
        <f t="shared" si="10"/>
        <v>2</v>
      </c>
      <c r="CC34" s="147">
        <f t="shared" si="11"/>
        <v>0</v>
      </c>
      <c r="CD34" s="148">
        <f t="shared" si="12"/>
        <v>13</v>
      </c>
      <c r="CE34" s="1">
        <f t="shared" si="13"/>
        <v>100</v>
      </c>
      <c r="CF34" s="150">
        <f t="shared" si="27"/>
        <v>14</v>
      </c>
      <c r="CG34" s="5" t="str">
        <f t="shared" si="28"/>
        <v>пішохідний </v>
      </c>
      <c r="CH34" s="144" t="str">
        <f t="shared" si="29"/>
        <v>3 с.с.</v>
      </c>
      <c r="CN34" s="1"/>
    </row>
    <row r="35" spans="1:89" s="2" customFormat="1" ht="15" customHeight="1">
      <c r="A35" s="144">
        <v>15</v>
      </c>
      <c r="B35" s="3" t="str">
        <f>VLOOKUP(A35,регістрація!B:AB,5,FALSE)</f>
        <v>вело</v>
      </c>
      <c r="C35" s="10" t="str">
        <f>VLOOKUP(A35,регістрація!B:AB,6,FALSE)</f>
        <v>1 к.с.</v>
      </c>
      <c r="D35" s="145" t="s">
        <v>365</v>
      </c>
      <c r="E35" s="144"/>
      <c r="F35" s="165">
        <v>1</v>
      </c>
      <c r="G35" s="165">
        <v>1</v>
      </c>
      <c r="H35" s="165">
        <f>-I35-I44</f>
        <v>0</v>
      </c>
      <c r="I35" s="165">
        <v>0</v>
      </c>
      <c r="J35" s="165">
        <v>0</v>
      </c>
      <c r="K35" s="165">
        <v>0</v>
      </c>
      <c r="L35" s="165">
        <v>0</v>
      </c>
      <c r="M35" s="168">
        <f>SUM(F35:L35)</f>
        <v>2</v>
      </c>
      <c r="N35" s="165">
        <v>0</v>
      </c>
      <c r="O35" s="165">
        <v>1</v>
      </c>
      <c r="P35" s="165">
        <v>0</v>
      </c>
      <c r="Q35" s="165">
        <v>1</v>
      </c>
      <c r="R35" s="165">
        <v>0</v>
      </c>
      <c r="S35" s="165">
        <v>0</v>
      </c>
      <c r="T35" s="165">
        <v>1</v>
      </c>
      <c r="U35" s="169">
        <f>SUM(N35:T35)</f>
        <v>3</v>
      </c>
      <c r="V35" s="170">
        <f>15-M35+U35</f>
        <v>16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5</v>
      </c>
      <c r="AD35" s="165">
        <v>0</v>
      </c>
      <c r="AE35" s="165">
        <v>1</v>
      </c>
      <c r="AF35" s="165">
        <v>0</v>
      </c>
      <c r="AG35" s="165">
        <v>0</v>
      </c>
      <c r="AH35" s="168">
        <f>SUM(W35:AG35)</f>
        <v>6</v>
      </c>
      <c r="AI35" s="165">
        <v>0</v>
      </c>
      <c r="AJ35" s="165">
        <v>0</v>
      </c>
      <c r="AK35" s="165">
        <v>0</v>
      </c>
      <c r="AL35" s="165">
        <v>3</v>
      </c>
      <c r="AM35" s="169">
        <f>SUM(AI35:AL35)</f>
        <v>3</v>
      </c>
      <c r="AN35" s="170">
        <f>15-AH35+AM35</f>
        <v>12</v>
      </c>
      <c r="AO35" s="166">
        <v>1</v>
      </c>
      <c r="AP35" s="165">
        <v>0</v>
      </c>
      <c r="AQ35" s="165">
        <v>2</v>
      </c>
      <c r="AR35" s="165">
        <v>0</v>
      </c>
      <c r="AS35" s="170">
        <f>15+SUM(AP35:AR35)-AO35</f>
        <v>16</v>
      </c>
      <c r="AT35" s="165">
        <v>1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1</v>
      </c>
      <c r="BA35" s="168">
        <f>SUM(AT35:AZ35)</f>
        <v>2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2</v>
      </c>
      <c r="BI35" s="165">
        <v>0</v>
      </c>
      <c r="BJ35" s="165">
        <v>0</v>
      </c>
      <c r="BK35" s="165">
        <v>0</v>
      </c>
      <c r="BL35" s="169">
        <f>SUM(BB35:BK35)</f>
        <v>2</v>
      </c>
      <c r="BM35" s="170">
        <f>40-BA35+BL35</f>
        <v>40</v>
      </c>
      <c r="BN35" s="165">
        <v>0</v>
      </c>
      <c r="BO35" s="165">
        <v>0</v>
      </c>
      <c r="BP35" s="165">
        <v>2</v>
      </c>
      <c r="BQ35" s="165">
        <v>0</v>
      </c>
      <c r="BR35" s="165">
        <v>0</v>
      </c>
      <c r="BS35" s="165">
        <v>0</v>
      </c>
      <c r="BT35" s="165">
        <v>0</v>
      </c>
      <c r="BU35" s="165">
        <v>0</v>
      </c>
      <c r="BV35" s="165">
        <v>2</v>
      </c>
      <c r="BW35" s="165">
        <v>0</v>
      </c>
      <c r="BX35" s="165">
        <v>1</v>
      </c>
      <c r="BY35" s="165">
        <v>0</v>
      </c>
      <c r="BZ35" s="168">
        <f>SUM(BN35:BY35)</f>
        <v>5</v>
      </c>
      <c r="CA35" s="165">
        <v>2</v>
      </c>
      <c r="CB35" s="165">
        <v>0</v>
      </c>
      <c r="CC35" s="147">
        <f t="shared" si="11"/>
        <v>2</v>
      </c>
      <c r="CD35" s="148">
        <f t="shared" si="12"/>
        <v>12</v>
      </c>
      <c r="CE35" s="1">
        <f t="shared" si="13"/>
        <v>96</v>
      </c>
      <c r="CF35" s="150">
        <f t="shared" si="27"/>
        <v>15</v>
      </c>
      <c r="CG35" s="5" t="str">
        <f t="shared" si="28"/>
        <v>вело</v>
      </c>
      <c r="CH35" s="144" t="str">
        <f t="shared" si="29"/>
        <v>1 к.с.</v>
      </c>
      <c r="CI35" s="2">
        <f>CE35</f>
        <v>96</v>
      </c>
      <c r="CJ35" s="2">
        <f>CE36</f>
        <v>93</v>
      </c>
      <c r="CK35" s="2">
        <f>CE37</f>
        <v>90</v>
      </c>
    </row>
    <row r="36" spans="1:92" s="2" customFormat="1" ht="15" customHeight="1">
      <c r="A36" s="144">
        <v>15</v>
      </c>
      <c r="B36" s="3" t="str">
        <f>VLOOKUP(A36,регістрація!B:AB,5,FALSE)</f>
        <v>вело</v>
      </c>
      <c r="C36" s="10" t="str">
        <f>VLOOKUP(A36,регістрація!B:AB,6,FALSE)</f>
        <v>1 к.с.</v>
      </c>
      <c r="D36" s="145" t="s">
        <v>367</v>
      </c>
      <c r="E36" s="144"/>
      <c r="F36" s="167">
        <v>1</v>
      </c>
      <c r="G36" s="167">
        <v>1</v>
      </c>
      <c r="H36" s="171"/>
      <c r="I36" s="171"/>
      <c r="J36" s="171"/>
      <c r="K36" s="171"/>
      <c r="L36" s="171"/>
      <c r="M36" s="168">
        <f>SUM(F36:L36)</f>
        <v>2</v>
      </c>
      <c r="N36" s="171"/>
      <c r="O36" s="171"/>
      <c r="P36" s="171"/>
      <c r="Q36" s="171"/>
      <c r="R36" s="171"/>
      <c r="S36" s="171"/>
      <c r="T36" s="171"/>
      <c r="U36" s="169">
        <f>SUM(N36:T36)</f>
        <v>0</v>
      </c>
      <c r="V36" s="170">
        <f>15-M36+U36</f>
        <v>13</v>
      </c>
      <c r="W36" s="171"/>
      <c r="X36" s="171"/>
      <c r="Y36" s="171"/>
      <c r="Z36" s="171"/>
      <c r="AA36" s="171"/>
      <c r="AB36" s="171"/>
      <c r="AC36" s="167">
        <v>3</v>
      </c>
      <c r="AD36" s="171"/>
      <c r="AE36" s="171"/>
      <c r="AF36" s="171"/>
      <c r="AG36" s="171"/>
      <c r="AH36" s="168">
        <f>SUM(W36:AG36)</f>
        <v>3</v>
      </c>
      <c r="AI36" s="171"/>
      <c r="AJ36" s="171"/>
      <c r="AK36" s="167">
        <v>1</v>
      </c>
      <c r="AL36" s="171"/>
      <c r="AM36" s="169">
        <f>SUM(AI36:AL36)</f>
        <v>1</v>
      </c>
      <c r="AN36" s="170">
        <f>15-AH36+AM36</f>
        <v>13</v>
      </c>
      <c r="AO36" s="171"/>
      <c r="AP36" s="171"/>
      <c r="AQ36" s="171"/>
      <c r="AR36" s="171"/>
      <c r="AS36" s="170">
        <f>15+SUM(AP36:AR36)-AO36</f>
        <v>15</v>
      </c>
      <c r="AT36" s="171"/>
      <c r="AU36" s="167">
        <v>1</v>
      </c>
      <c r="AV36" s="171"/>
      <c r="AW36" s="171"/>
      <c r="AX36" s="171"/>
      <c r="AY36" s="171"/>
      <c r="AZ36" s="171"/>
      <c r="BA36" s="168">
        <f>SUM(AT36:AZ36)</f>
        <v>1</v>
      </c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69">
        <f>SUM(BB36:BK36)</f>
        <v>0</v>
      </c>
      <c r="BM36" s="170">
        <f>40-BA36+BL36</f>
        <v>39</v>
      </c>
      <c r="BN36" s="171"/>
      <c r="BO36" s="171"/>
      <c r="BP36" s="171"/>
      <c r="BQ36" s="171"/>
      <c r="BR36" s="171"/>
      <c r="BS36" s="171"/>
      <c r="BT36" s="167">
        <v>1</v>
      </c>
      <c r="BU36" s="167"/>
      <c r="BV36" s="167">
        <v>1</v>
      </c>
      <c r="BW36" s="171"/>
      <c r="BX36" s="171"/>
      <c r="BY36" s="171"/>
      <c r="BZ36" s="168">
        <f>SUM(BN36:BY36)</f>
        <v>2</v>
      </c>
      <c r="CA36" s="171"/>
      <c r="CB36" s="171"/>
      <c r="CC36" s="147">
        <f t="shared" si="11"/>
        <v>0</v>
      </c>
      <c r="CD36" s="148">
        <f t="shared" si="12"/>
        <v>13</v>
      </c>
      <c r="CE36" s="1">
        <f t="shared" si="13"/>
        <v>93</v>
      </c>
      <c r="CF36" s="150">
        <f t="shared" si="27"/>
        <v>15</v>
      </c>
      <c r="CG36" s="5" t="str">
        <f t="shared" si="28"/>
        <v>вело</v>
      </c>
      <c r="CH36" s="144" t="str">
        <f t="shared" si="29"/>
        <v>1 к.с.</v>
      </c>
      <c r="CN36" s="1"/>
    </row>
    <row r="37" spans="1:86" s="2" customFormat="1" ht="15" customHeight="1">
      <c r="A37" s="144">
        <v>15</v>
      </c>
      <c r="B37" s="3" t="str">
        <f>VLOOKUP(A37,регістрація!B:AB,5,FALSE)</f>
        <v>вело</v>
      </c>
      <c r="C37" s="10" t="str">
        <f>VLOOKUP(A37,регістрація!B:AB,6,FALSE)</f>
        <v>1 к.с.</v>
      </c>
      <c r="D37" s="145" t="s">
        <v>374</v>
      </c>
      <c r="E37" s="144"/>
      <c r="F37" s="171"/>
      <c r="G37" s="171"/>
      <c r="H37" s="171"/>
      <c r="I37" s="171"/>
      <c r="J37" s="171"/>
      <c r="K37" s="171"/>
      <c r="L37" s="171"/>
      <c r="M37" s="168">
        <f>SUM(F37:L37)</f>
        <v>0</v>
      </c>
      <c r="N37" s="171"/>
      <c r="O37" s="171"/>
      <c r="P37" s="171"/>
      <c r="Q37" s="171"/>
      <c r="R37" s="171"/>
      <c r="S37" s="171"/>
      <c r="T37" s="171"/>
      <c r="U37" s="169">
        <f>SUM(N37:T37)</f>
        <v>0</v>
      </c>
      <c r="V37" s="170">
        <f>15-M37+U37</f>
        <v>15</v>
      </c>
      <c r="W37" s="171"/>
      <c r="X37" s="171"/>
      <c r="Y37" s="171"/>
      <c r="Z37" s="171"/>
      <c r="AA37" s="171"/>
      <c r="AB37" s="171"/>
      <c r="AC37" s="171">
        <v>3</v>
      </c>
      <c r="AD37" s="171"/>
      <c r="AE37" s="171">
        <v>1</v>
      </c>
      <c r="AF37" s="171"/>
      <c r="AG37" s="171"/>
      <c r="AH37" s="168">
        <f>SUM(W37:AG37)</f>
        <v>4</v>
      </c>
      <c r="AI37" s="171"/>
      <c r="AJ37" s="171"/>
      <c r="AK37" s="171"/>
      <c r="AL37" s="171">
        <v>1</v>
      </c>
      <c r="AM37" s="169">
        <f>SUM(AI37:AL37)</f>
        <v>1</v>
      </c>
      <c r="AN37" s="170">
        <f>15-AH37+AM37</f>
        <v>12</v>
      </c>
      <c r="AO37" s="171"/>
      <c r="AP37" s="171"/>
      <c r="AQ37" s="171"/>
      <c r="AR37" s="171"/>
      <c r="AS37" s="170">
        <f>15+SUM(AP37:AR37)-AO37</f>
        <v>15</v>
      </c>
      <c r="AT37" s="171"/>
      <c r="AU37" s="171"/>
      <c r="AV37" s="171"/>
      <c r="AW37" s="171">
        <v>2</v>
      </c>
      <c r="AX37" s="171"/>
      <c r="AY37" s="171"/>
      <c r="AZ37" s="171">
        <v>1</v>
      </c>
      <c r="BA37" s="168">
        <f>SUM(AT37:AZ37)</f>
        <v>3</v>
      </c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69">
        <f>SUM(BB37:BK37)</f>
        <v>0</v>
      </c>
      <c r="BM37" s="170">
        <f>40-BA37+BL37</f>
        <v>37</v>
      </c>
      <c r="BN37" s="171"/>
      <c r="BO37" s="171"/>
      <c r="BP37" s="171"/>
      <c r="BQ37" s="171"/>
      <c r="BR37" s="171"/>
      <c r="BS37" s="171"/>
      <c r="BT37" s="171"/>
      <c r="BU37" s="171"/>
      <c r="BV37" s="171">
        <v>4</v>
      </c>
      <c r="BW37" s="171"/>
      <c r="BX37" s="171"/>
      <c r="BY37" s="171"/>
      <c r="BZ37" s="168">
        <f>SUM(BN37:BY37)</f>
        <v>4</v>
      </c>
      <c r="CA37" s="171"/>
      <c r="CB37" s="171"/>
      <c r="CC37" s="147">
        <f t="shared" si="11"/>
        <v>0</v>
      </c>
      <c r="CD37" s="148">
        <f t="shared" si="12"/>
        <v>11</v>
      </c>
      <c r="CE37" s="1">
        <f t="shared" si="13"/>
        <v>90</v>
      </c>
      <c r="CF37" s="150">
        <f t="shared" si="27"/>
        <v>15</v>
      </c>
      <c r="CG37" s="5" t="str">
        <f t="shared" si="28"/>
        <v>вело</v>
      </c>
      <c r="CH37" s="144" t="str">
        <f t="shared" si="29"/>
        <v>1 к.с.</v>
      </c>
    </row>
    <row r="38" spans="1:89" s="2" customFormat="1" ht="15" customHeight="1">
      <c r="A38" s="144">
        <v>16</v>
      </c>
      <c r="B38" s="3" t="str">
        <f>VLOOKUP(A38,регістрація!B:AB,5,FALSE)</f>
        <v>спелео</v>
      </c>
      <c r="C38" s="10" t="str">
        <f>VLOOKUP(A38,регістрація!B:AB,6,FALSE)</f>
        <v>1 к.с.</v>
      </c>
      <c r="D38" s="145" t="s">
        <v>376</v>
      </c>
      <c r="E38" s="144"/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8">
        <f>SUM(F38:L38)</f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9">
        <f>SUM(N38:T38)</f>
        <v>0</v>
      </c>
      <c r="V38" s="170">
        <f>15-M38+U38</f>
        <v>15</v>
      </c>
      <c r="W38" s="165">
        <v>0</v>
      </c>
      <c r="X38" s="165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68">
        <f>SUM(W38:AG38)</f>
        <v>0</v>
      </c>
      <c r="AI38" s="165">
        <v>0</v>
      </c>
      <c r="AJ38" s="165">
        <v>0</v>
      </c>
      <c r="AK38" s="165">
        <v>0</v>
      </c>
      <c r="AL38" s="165">
        <v>0</v>
      </c>
      <c r="AM38" s="169">
        <f>SUM(AI38:AL38)</f>
        <v>0</v>
      </c>
      <c r="AN38" s="170">
        <f>15-AH38+AM38</f>
        <v>15</v>
      </c>
      <c r="AO38" s="166">
        <v>2</v>
      </c>
      <c r="AP38" s="165">
        <v>0</v>
      </c>
      <c r="AQ38" s="165">
        <v>0</v>
      </c>
      <c r="AR38" s="165">
        <v>0</v>
      </c>
      <c r="AS38" s="170">
        <f>15+SUM(AP38:AR38)-AO38</f>
        <v>13</v>
      </c>
      <c r="AT38" s="165">
        <v>0</v>
      </c>
      <c r="AU38" s="165">
        <v>0</v>
      </c>
      <c r="AV38" s="165">
        <v>0</v>
      </c>
      <c r="AW38" s="165">
        <v>0</v>
      </c>
      <c r="AX38" s="165">
        <v>0</v>
      </c>
      <c r="AY38" s="165">
        <v>0</v>
      </c>
      <c r="AZ38" s="165">
        <v>0</v>
      </c>
      <c r="BA38" s="168">
        <f>SUM(AT38:AZ38)</f>
        <v>0</v>
      </c>
      <c r="BB38" s="165">
        <v>0</v>
      </c>
      <c r="BC38" s="165">
        <v>0</v>
      </c>
      <c r="BD38" s="165">
        <v>0</v>
      </c>
      <c r="BE38" s="165">
        <v>0</v>
      </c>
      <c r="BF38" s="165">
        <v>0</v>
      </c>
      <c r="BG38" s="165">
        <v>0</v>
      </c>
      <c r="BH38" s="165">
        <v>0</v>
      </c>
      <c r="BI38" s="165">
        <v>0</v>
      </c>
      <c r="BJ38" s="165">
        <v>0</v>
      </c>
      <c r="BK38" s="165">
        <v>0</v>
      </c>
      <c r="BL38" s="169">
        <f>SUM(BB38:BK38)</f>
        <v>0</v>
      </c>
      <c r="BM38" s="170">
        <f>40-BA38+BL38</f>
        <v>40</v>
      </c>
      <c r="BN38" s="165">
        <v>0</v>
      </c>
      <c r="BO38" s="165">
        <v>0</v>
      </c>
      <c r="BP38" s="165">
        <v>0</v>
      </c>
      <c r="BQ38" s="165">
        <v>0</v>
      </c>
      <c r="BR38" s="165">
        <v>1</v>
      </c>
      <c r="BS38" s="165">
        <v>0</v>
      </c>
      <c r="BT38" s="165">
        <v>0</v>
      </c>
      <c r="BU38" s="165">
        <v>0</v>
      </c>
      <c r="BV38" s="165">
        <v>0</v>
      </c>
      <c r="BW38" s="165">
        <v>0</v>
      </c>
      <c r="BX38" s="165">
        <v>0</v>
      </c>
      <c r="BY38" s="165">
        <v>0</v>
      </c>
      <c r="BZ38" s="168">
        <f>SUM(BN38:BY38)</f>
        <v>1</v>
      </c>
      <c r="CA38" s="165">
        <v>0</v>
      </c>
      <c r="CB38" s="165">
        <v>0</v>
      </c>
      <c r="CC38" s="147">
        <f t="shared" si="11"/>
        <v>0</v>
      </c>
      <c r="CD38" s="148">
        <f t="shared" si="12"/>
        <v>14</v>
      </c>
      <c r="CE38" s="1">
        <f t="shared" si="13"/>
        <v>97</v>
      </c>
      <c r="CF38" s="150">
        <f t="shared" si="27"/>
        <v>16</v>
      </c>
      <c r="CG38" s="5" t="str">
        <f t="shared" si="28"/>
        <v>спелео</v>
      </c>
      <c r="CH38" s="144" t="str">
        <f t="shared" si="29"/>
        <v>1 к.с.</v>
      </c>
      <c r="CI38" s="2">
        <f>CE38</f>
        <v>97</v>
      </c>
      <c r="CJ38" s="2">
        <f>CE39</f>
        <v>103</v>
      </c>
      <c r="CK38" s="2">
        <f>CE40</f>
        <v>120</v>
      </c>
    </row>
    <row r="39" spans="1:86" s="2" customFormat="1" ht="15" customHeight="1">
      <c r="A39" s="144">
        <v>16</v>
      </c>
      <c r="B39" s="3" t="str">
        <f>VLOOKUP(A39,регістрація!B:AB,5,FALSE)</f>
        <v>спелео</v>
      </c>
      <c r="C39" s="10" t="str">
        <f>VLOOKUP(A39,регістрація!B:AB,6,FALSE)</f>
        <v>1 к.с.</v>
      </c>
      <c r="D39" s="145" t="s">
        <v>377</v>
      </c>
      <c r="E39" s="144"/>
      <c r="M39" s="146">
        <f t="shared" si="0"/>
        <v>0</v>
      </c>
      <c r="O39" s="2">
        <v>1</v>
      </c>
      <c r="Q39" s="2">
        <v>1</v>
      </c>
      <c r="U39" s="147">
        <f t="shared" si="1"/>
        <v>2</v>
      </c>
      <c r="V39" s="148">
        <f t="shared" si="2"/>
        <v>17</v>
      </c>
      <c r="AB39" s="2">
        <v>2</v>
      </c>
      <c r="AH39" s="146">
        <f t="shared" si="3"/>
        <v>2</v>
      </c>
      <c r="AM39" s="147">
        <f t="shared" si="4"/>
        <v>0</v>
      </c>
      <c r="AN39" s="148">
        <f t="shared" si="5"/>
        <v>13</v>
      </c>
      <c r="AO39" s="149"/>
      <c r="AS39" s="148">
        <f t="shared" si="6"/>
        <v>15</v>
      </c>
      <c r="AW39" s="2">
        <v>2</v>
      </c>
      <c r="BA39" s="146">
        <f t="shared" si="7"/>
        <v>2</v>
      </c>
      <c r="BH39" s="2">
        <v>2</v>
      </c>
      <c r="BK39" s="2">
        <v>1</v>
      </c>
      <c r="BL39" s="147">
        <f t="shared" si="8"/>
        <v>3</v>
      </c>
      <c r="BM39" s="148">
        <f t="shared" si="9"/>
        <v>41</v>
      </c>
      <c r="BZ39" s="146">
        <f t="shared" si="10"/>
        <v>0</v>
      </c>
      <c r="CA39" s="2">
        <v>2</v>
      </c>
      <c r="CC39" s="147">
        <f t="shared" si="11"/>
        <v>2</v>
      </c>
      <c r="CD39" s="148">
        <f t="shared" si="12"/>
        <v>17</v>
      </c>
      <c r="CE39" s="1">
        <f t="shared" si="13"/>
        <v>103</v>
      </c>
      <c r="CF39" s="150">
        <f t="shared" si="27"/>
        <v>16</v>
      </c>
      <c r="CG39" s="5" t="str">
        <f t="shared" si="28"/>
        <v>спелео</v>
      </c>
      <c r="CH39" s="144" t="str">
        <f t="shared" si="29"/>
        <v>1 к.с.</v>
      </c>
    </row>
    <row r="40" spans="1:86" s="2" customFormat="1" ht="15" customHeight="1">
      <c r="A40" s="144">
        <v>16</v>
      </c>
      <c r="B40" s="3" t="str">
        <f>VLOOKUP(A40,регістрація!B:AB,5,FALSE)</f>
        <v>спелео</v>
      </c>
      <c r="C40" s="10" t="str">
        <f>VLOOKUP(A40,регістрація!B:AB,6,FALSE)</f>
        <v>1 к.с.</v>
      </c>
      <c r="D40" s="145" t="s">
        <v>382</v>
      </c>
      <c r="E40" s="144"/>
      <c r="M40" s="146">
        <f t="shared" si="0"/>
        <v>0</v>
      </c>
      <c r="N40" s="2">
        <v>1</v>
      </c>
      <c r="O40" s="2">
        <v>2</v>
      </c>
      <c r="P40" s="2">
        <v>1</v>
      </c>
      <c r="Q40" s="2">
        <v>1</v>
      </c>
      <c r="U40" s="147">
        <f t="shared" si="1"/>
        <v>5</v>
      </c>
      <c r="V40" s="148">
        <f t="shared" si="2"/>
        <v>20</v>
      </c>
      <c r="AH40" s="146">
        <f t="shared" si="3"/>
        <v>0</v>
      </c>
      <c r="AL40" s="2">
        <v>1</v>
      </c>
      <c r="AM40" s="147">
        <f t="shared" si="4"/>
        <v>1</v>
      </c>
      <c r="AN40" s="148">
        <f t="shared" si="5"/>
        <v>16</v>
      </c>
      <c r="AO40" s="149"/>
      <c r="AS40" s="148">
        <f t="shared" si="6"/>
        <v>15</v>
      </c>
      <c r="AW40" s="2">
        <v>1</v>
      </c>
      <c r="BA40" s="146">
        <f t="shared" si="7"/>
        <v>1</v>
      </c>
      <c r="BB40" s="2">
        <v>1</v>
      </c>
      <c r="BH40" s="2">
        <v>3</v>
      </c>
      <c r="BI40" s="2">
        <v>3</v>
      </c>
      <c r="BJ40" s="2">
        <v>1</v>
      </c>
      <c r="BK40" s="2">
        <v>1</v>
      </c>
      <c r="BL40" s="147">
        <f t="shared" si="8"/>
        <v>9</v>
      </c>
      <c r="BM40" s="148">
        <f t="shared" si="9"/>
        <v>48</v>
      </c>
      <c r="BZ40" s="146">
        <f t="shared" si="10"/>
        <v>0</v>
      </c>
      <c r="CA40" s="2">
        <v>4</v>
      </c>
      <c r="CB40" s="2">
        <v>2</v>
      </c>
      <c r="CC40" s="147">
        <f t="shared" si="11"/>
        <v>6</v>
      </c>
      <c r="CD40" s="148">
        <f t="shared" si="12"/>
        <v>21</v>
      </c>
      <c r="CE40" s="1">
        <f t="shared" si="13"/>
        <v>120</v>
      </c>
      <c r="CF40" s="150">
        <f t="shared" si="27"/>
        <v>16</v>
      </c>
      <c r="CG40" s="5" t="str">
        <f t="shared" si="28"/>
        <v>спелео</v>
      </c>
      <c r="CH40" s="144" t="str">
        <f t="shared" si="29"/>
        <v>1 к.с.</v>
      </c>
    </row>
    <row r="41" spans="1:88" s="2" customFormat="1" ht="15" customHeight="1">
      <c r="A41" s="144">
        <v>17</v>
      </c>
      <c r="B41" s="3" t="str">
        <f>VLOOKUP(A41,регістрація!B:AB,5,FALSE)</f>
        <v>пішохідний </v>
      </c>
      <c r="C41" s="10" t="str">
        <f>VLOOKUP(A41,регістрація!B:AB,6,FALSE)</f>
        <v>3 с.с.</v>
      </c>
      <c r="D41" s="145" t="s">
        <v>402</v>
      </c>
      <c r="E41" s="144"/>
      <c r="F41" s="2">
        <v>1</v>
      </c>
      <c r="G41" s="2">
        <v>1</v>
      </c>
      <c r="M41" s="146">
        <f t="shared" si="0"/>
        <v>2</v>
      </c>
      <c r="P41" s="2">
        <v>1</v>
      </c>
      <c r="U41" s="147">
        <f t="shared" si="1"/>
        <v>1</v>
      </c>
      <c r="V41" s="148">
        <f t="shared" si="2"/>
        <v>14</v>
      </c>
      <c r="AH41" s="146">
        <f t="shared" si="3"/>
        <v>0</v>
      </c>
      <c r="AM41" s="147">
        <f t="shared" si="4"/>
        <v>0</v>
      </c>
      <c r="AN41" s="148">
        <f t="shared" si="5"/>
        <v>15</v>
      </c>
      <c r="AO41" s="149"/>
      <c r="AS41" s="148">
        <f t="shared" si="6"/>
        <v>15</v>
      </c>
      <c r="BA41" s="146">
        <f t="shared" si="7"/>
        <v>0</v>
      </c>
      <c r="BL41" s="147">
        <f t="shared" si="8"/>
        <v>0</v>
      </c>
      <c r="BM41" s="148">
        <f t="shared" si="9"/>
        <v>40</v>
      </c>
      <c r="BP41" s="2">
        <v>1</v>
      </c>
      <c r="BQ41" s="2">
        <v>1</v>
      </c>
      <c r="BZ41" s="146">
        <f t="shared" si="10"/>
        <v>2</v>
      </c>
      <c r="CA41" s="2">
        <v>1</v>
      </c>
      <c r="CC41" s="147">
        <f t="shared" si="11"/>
        <v>1</v>
      </c>
      <c r="CD41" s="148">
        <f t="shared" si="12"/>
        <v>14</v>
      </c>
      <c r="CE41" s="1">
        <f t="shared" si="13"/>
        <v>98</v>
      </c>
      <c r="CF41" s="150">
        <f t="shared" si="27"/>
        <v>17</v>
      </c>
      <c r="CG41" s="5" t="str">
        <f t="shared" si="28"/>
        <v>пішохідний </v>
      </c>
      <c r="CH41" s="144" t="str">
        <f t="shared" si="29"/>
        <v>3 с.с.</v>
      </c>
      <c r="CI41" s="2">
        <f>CE41</f>
        <v>98</v>
      </c>
      <c r="CJ41" s="2">
        <f>CE42</f>
        <v>104</v>
      </c>
    </row>
    <row r="42" spans="1:92" s="2" customFormat="1" ht="15" customHeight="1">
      <c r="A42" s="144">
        <v>17</v>
      </c>
      <c r="B42" s="3" t="str">
        <f>VLOOKUP(A42,регістрація!B:AB,5,FALSE)</f>
        <v>пішохідний </v>
      </c>
      <c r="C42" s="10" t="str">
        <f>VLOOKUP(A42,регістрація!B:AB,6,FALSE)</f>
        <v>3 с.с.</v>
      </c>
      <c r="D42" s="145" t="s">
        <v>403</v>
      </c>
      <c r="E42" s="144"/>
      <c r="M42" s="146">
        <f t="shared" si="0"/>
        <v>0</v>
      </c>
      <c r="P42" s="2">
        <v>1</v>
      </c>
      <c r="U42" s="147">
        <f t="shared" si="1"/>
        <v>1</v>
      </c>
      <c r="V42" s="148">
        <f t="shared" si="2"/>
        <v>16</v>
      </c>
      <c r="AH42" s="146">
        <f t="shared" si="3"/>
        <v>0</v>
      </c>
      <c r="AL42" s="2">
        <v>1</v>
      </c>
      <c r="AM42" s="147">
        <f t="shared" si="4"/>
        <v>1</v>
      </c>
      <c r="AN42" s="148">
        <f t="shared" si="5"/>
        <v>16</v>
      </c>
      <c r="AO42" s="149"/>
      <c r="AS42" s="148">
        <f t="shared" si="6"/>
        <v>15</v>
      </c>
      <c r="BA42" s="146">
        <f t="shared" si="7"/>
        <v>0</v>
      </c>
      <c r="BD42" s="2">
        <v>2</v>
      </c>
      <c r="BL42" s="147">
        <f t="shared" si="8"/>
        <v>2</v>
      </c>
      <c r="BM42" s="148">
        <f t="shared" si="9"/>
        <v>42</v>
      </c>
      <c r="BZ42" s="146">
        <f t="shared" si="10"/>
        <v>0</v>
      </c>
      <c r="CC42" s="147">
        <f t="shared" si="11"/>
        <v>0</v>
      </c>
      <c r="CD42" s="148">
        <f t="shared" si="12"/>
        <v>15</v>
      </c>
      <c r="CE42" s="1">
        <f t="shared" si="13"/>
        <v>104</v>
      </c>
      <c r="CF42" s="150">
        <f t="shared" si="27"/>
        <v>17</v>
      </c>
      <c r="CG42" s="5" t="str">
        <f t="shared" si="28"/>
        <v>пішохідний </v>
      </c>
      <c r="CH42" s="144" t="str">
        <f t="shared" si="29"/>
        <v>3 с.с.</v>
      </c>
      <c r="CN42" s="1"/>
    </row>
    <row r="43" spans="1:92" s="2" customFormat="1" ht="15" customHeight="1">
      <c r="A43" s="144">
        <v>18</v>
      </c>
      <c r="B43" s="3" t="str">
        <f>VLOOKUP(A43,регістрація!B:AB,5,FALSE)</f>
        <v>пішохідний </v>
      </c>
      <c r="C43" s="10" t="str">
        <f>VLOOKUP(A43,регістрація!B:AB,6,FALSE)</f>
        <v>1 к.с.</v>
      </c>
      <c r="D43" s="145" t="s">
        <v>378</v>
      </c>
      <c r="E43" s="144"/>
      <c r="M43" s="146">
        <f t="shared" si="0"/>
        <v>0</v>
      </c>
      <c r="P43" s="2">
        <v>1</v>
      </c>
      <c r="U43" s="147">
        <f t="shared" si="1"/>
        <v>1</v>
      </c>
      <c r="V43" s="148">
        <f t="shared" si="2"/>
        <v>16</v>
      </c>
      <c r="AH43" s="146">
        <f t="shared" si="3"/>
        <v>0</v>
      </c>
      <c r="AL43" s="2">
        <v>1</v>
      </c>
      <c r="AM43" s="147">
        <f t="shared" si="4"/>
        <v>1</v>
      </c>
      <c r="AN43" s="148">
        <f t="shared" si="5"/>
        <v>16</v>
      </c>
      <c r="AO43" s="149"/>
      <c r="AP43" s="2">
        <v>2</v>
      </c>
      <c r="AS43" s="148">
        <f t="shared" si="6"/>
        <v>17</v>
      </c>
      <c r="BA43" s="146">
        <f t="shared" si="7"/>
        <v>0</v>
      </c>
      <c r="BD43" s="2">
        <v>2</v>
      </c>
      <c r="BL43" s="147">
        <f t="shared" si="8"/>
        <v>2</v>
      </c>
      <c r="BM43" s="148">
        <f t="shared" si="9"/>
        <v>42</v>
      </c>
      <c r="BZ43" s="146">
        <f t="shared" si="10"/>
        <v>0</v>
      </c>
      <c r="CA43" s="2">
        <v>2</v>
      </c>
      <c r="CC43" s="147">
        <f t="shared" si="11"/>
        <v>2</v>
      </c>
      <c r="CD43" s="148">
        <f t="shared" si="12"/>
        <v>17</v>
      </c>
      <c r="CE43" s="1">
        <f t="shared" si="13"/>
        <v>108</v>
      </c>
      <c r="CF43" s="150">
        <f t="shared" si="27"/>
        <v>18</v>
      </c>
      <c r="CG43" s="5" t="str">
        <f t="shared" si="28"/>
        <v>пішохідний </v>
      </c>
      <c r="CH43" s="144" t="str">
        <f t="shared" si="29"/>
        <v>1 к.с.</v>
      </c>
      <c r="CI43" s="2">
        <f>CE43</f>
        <v>108</v>
      </c>
      <c r="CJ43" s="2">
        <f>CE44</f>
        <v>112</v>
      </c>
      <c r="CK43" s="2">
        <f>CE45</f>
        <v>109</v>
      </c>
      <c r="CN43" s="1"/>
    </row>
    <row r="44" spans="1:93" s="2" customFormat="1" ht="15" customHeight="1">
      <c r="A44" s="144">
        <v>18</v>
      </c>
      <c r="B44" s="3" t="str">
        <f>VLOOKUP(A44,регістрація!B:AB,5,FALSE)</f>
        <v>пішохідний </v>
      </c>
      <c r="C44" s="10" t="str">
        <f>VLOOKUP(A44,регістрація!B:AB,6,FALSE)</f>
        <v>1 к.с.</v>
      </c>
      <c r="D44" s="145" t="s">
        <v>391</v>
      </c>
      <c r="E44" s="144"/>
      <c r="M44" s="146">
        <f t="shared" si="0"/>
        <v>0</v>
      </c>
      <c r="O44" s="2">
        <v>1</v>
      </c>
      <c r="P44" s="2">
        <v>1</v>
      </c>
      <c r="U44" s="147">
        <f t="shared" si="1"/>
        <v>2</v>
      </c>
      <c r="V44" s="148">
        <f t="shared" si="2"/>
        <v>17</v>
      </c>
      <c r="AH44" s="146">
        <f t="shared" si="3"/>
        <v>0</v>
      </c>
      <c r="AL44" s="2">
        <v>2</v>
      </c>
      <c r="AM44" s="147">
        <f t="shared" si="4"/>
        <v>2</v>
      </c>
      <c r="AN44" s="148">
        <f t="shared" si="5"/>
        <v>17</v>
      </c>
      <c r="AO44" s="149"/>
      <c r="AS44" s="148">
        <f t="shared" si="6"/>
        <v>15</v>
      </c>
      <c r="BA44" s="146">
        <f t="shared" si="7"/>
        <v>0</v>
      </c>
      <c r="BD44" s="2">
        <v>2</v>
      </c>
      <c r="BH44" s="2">
        <v>2</v>
      </c>
      <c r="BL44" s="147">
        <f t="shared" si="8"/>
        <v>4</v>
      </c>
      <c r="BM44" s="148">
        <f t="shared" si="9"/>
        <v>44</v>
      </c>
      <c r="BZ44" s="146">
        <f t="shared" si="10"/>
        <v>0</v>
      </c>
      <c r="CA44" s="2">
        <v>3</v>
      </c>
      <c r="CB44" s="2">
        <v>1</v>
      </c>
      <c r="CC44" s="147">
        <f t="shared" si="11"/>
        <v>4</v>
      </c>
      <c r="CD44" s="148">
        <f t="shared" si="12"/>
        <v>19</v>
      </c>
      <c r="CE44" s="1">
        <f t="shared" si="13"/>
        <v>112</v>
      </c>
      <c r="CF44" s="150">
        <f t="shared" si="27"/>
        <v>18</v>
      </c>
      <c r="CG44" s="5" t="str">
        <f t="shared" si="28"/>
        <v>пішохідний </v>
      </c>
      <c r="CH44" s="144" t="str">
        <f t="shared" si="29"/>
        <v>1 к.с.</v>
      </c>
      <c r="CM44" s="152"/>
      <c r="CN44" s="153"/>
      <c r="CO44" s="152"/>
    </row>
    <row r="45" spans="1:92" s="2" customFormat="1" ht="15" customHeight="1">
      <c r="A45" s="144">
        <v>18</v>
      </c>
      <c r="B45" s="3" t="str">
        <f>VLOOKUP(A45,регістрація!B:AB,5,FALSE)</f>
        <v>пішохідний </v>
      </c>
      <c r="C45" s="10" t="str">
        <f>VLOOKUP(A45,регістрація!B:AB,6,FALSE)</f>
        <v>1 к.с.</v>
      </c>
      <c r="D45" s="145" t="s">
        <v>385</v>
      </c>
      <c r="E45" s="144"/>
      <c r="M45" s="146">
        <f t="shared" si="0"/>
        <v>0</v>
      </c>
      <c r="U45" s="147">
        <f t="shared" si="1"/>
        <v>0</v>
      </c>
      <c r="V45" s="148">
        <f t="shared" si="2"/>
        <v>15</v>
      </c>
      <c r="AH45" s="146">
        <f t="shared" si="3"/>
        <v>0</v>
      </c>
      <c r="AL45" s="2">
        <v>3</v>
      </c>
      <c r="AM45" s="147">
        <f t="shared" si="4"/>
        <v>3</v>
      </c>
      <c r="AN45" s="148">
        <f t="shared" si="5"/>
        <v>18</v>
      </c>
      <c r="AO45" s="149"/>
      <c r="AS45" s="148">
        <f t="shared" si="6"/>
        <v>15</v>
      </c>
      <c r="AW45" s="2">
        <v>1</v>
      </c>
      <c r="BA45" s="146">
        <f t="shared" si="7"/>
        <v>1</v>
      </c>
      <c r="BI45" s="2">
        <v>3</v>
      </c>
      <c r="BJ45" s="2">
        <v>2</v>
      </c>
      <c r="BL45" s="147">
        <f t="shared" si="8"/>
        <v>5</v>
      </c>
      <c r="BM45" s="148">
        <f t="shared" si="9"/>
        <v>44</v>
      </c>
      <c r="BR45" s="2">
        <v>1</v>
      </c>
      <c r="BZ45" s="146">
        <f t="shared" si="10"/>
        <v>1</v>
      </c>
      <c r="CA45" s="2">
        <v>3</v>
      </c>
      <c r="CC45" s="147">
        <f t="shared" si="11"/>
        <v>3</v>
      </c>
      <c r="CD45" s="148">
        <f t="shared" si="12"/>
        <v>17</v>
      </c>
      <c r="CE45" s="1">
        <f t="shared" si="13"/>
        <v>109</v>
      </c>
      <c r="CF45" s="150">
        <f t="shared" si="27"/>
        <v>18</v>
      </c>
      <c r="CG45" s="5" t="str">
        <f t="shared" si="28"/>
        <v>пішохідний </v>
      </c>
      <c r="CH45" s="144" t="str">
        <f t="shared" si="29"/>
        <v>1 к.с.</v>
      </c>
      <c r="CN45" s="1"/>
    </row>
    <row r="46" spans="1:92" s="2" customFormat="1" ht="15" customHeight="1">
      <c r="A46" s="144">
        <v>19</v>
      </c>
      <c r="B46" s="3" t="str">
        <f>VLOOKUP(A46,регістрація!B:AB,5,FALSE)</f>
        <v>пішохідний </v>
      </c>
      <c r="C46" s="10" t="str">
        <f>VLOOKUP(A46,регістрація!B:AB,6,FALSE)</f>
        <v>2 к.с.</v>
      </c>
      <c r="D46" s="145" t="s">
        <v>390</v>
      </c>
      <c r="E46" s="144"/>
      <c r="J46" s="2">
        <v>1</v>
      </c>
      <c r="K46" s="2">
        <v>1</v>
      </c>
      <c r="M46" s="146">
        <f t="shared" si="0"/>
        <v>2</v>
      </c>
      <c r="O46" s="2">
        <v>2</v>
      </c>
      <c r="P46" s="2">
        <v>1</v>
      </c>
      <c r="U46" s="147">
        <f t="shared" si="1"/>
        <v>3</v>
      </c>
      <c r="V46" s="148">
        <f t="shared" si="2"/>
        <v>16</v>
      </c>
      <c r="AD46" s="2">
        <v>5</v>
      </c>
      <c r="AH46" s="146">
        <f t="shared" si="3"/>
        <v>5</v>
      </c>
      <c r="AL46" s="2">
        <v>2</v>
      </c>
      <c r="AM46" s="147">
        <f t="shared" si="4"/>
        <v>2</v>
      </c>
      <c r="AN46" s="148">
        <f t="shared" si="5"/>
        <v>12</v>
      </c>
      <c r="AO46" s="149"/>
      <c r="AR46" s="2">
        <v>3</v>
      </c>
      <c r="AS46" s="148">
        <f t="shared" si="6"/>
        <v>18</v>
      </c>
      <c r="BA46" s="146">
        <f t="shared" si="7"/>
        <v>0</v>
      </c>
      <c r="BB46" s="2">
        <v>1</v>
      </c>
      <c r="BC46" s="2">
        <v>1</v>
      </c>
      <c r="BD46" s="2">
        <v>3</v>
      </c>
      <c r="BH46" s="2">
        <v>2</v>
      </c>
      <c r="BL46" s="147">
        <f t="shared" si="8"/>
        <v>7</v>
      </c>
      <c r="BM46" s="148">
        <f t="shared" si="9"/>
        <v>47</v>
      </c>
      <c r="BZ46" s="146">
        <f t="shared" si="10"/>
        <v>0</v>
      </c>
      <c r="CA46" s="2">
        <v>3</v>
      </c>
      <c r="CC46" s="147">
        <f t="shared" si="11"/>
        <v>3</v>
      </c>
      <c r="CD46" s="148">
        <f t="shared" si="12"/>
        <v>18</v>
      </c>
      <c r="CE46" s="1">
        <f t="shared" si="13"/>
        <v>111</v>
      </c>
      <c r="CF46" s="150">
        <f t="shared" si="27"/>
        <v>19</v>
      </c>
      <c r="CG46" s="5" t="str">
        <f t="shared" si="28"/>
        <v>пішохідний </v>
      </c>
      <c r="CH46" s="144" t="str">
        <f t="shared" si="29"/>
        <v>2 к.с.</v>
      </c>
      <c r="CI46" s="2">
        <f>CE46</f>
        <v>111</v>
      </c>
      <c r="CJ46" s="2">
        <f>CE47</f>
        <v>114</v>
      </c>
      <c r="CK46" s="2">
        <f>CE48</f>
        <v>116</v>
      </c>
      <c r="CM46" s="144"/>
      <c r="CN46" s="1"/>
    </row>
    <row r="47" spans="1:92" s="2" customFormat="1" ht="15" customHeight="1">
      <c r="A47" s="144">
        <v>19</v>
      </c>
      <c r="B47" s="3" t="str">
        <f>VLOOKUP(A47,регістрація!B:AB,5,FALSE)</f>
        <v>пішохідний </v>
      </c>
      <c r="C47" s="10" t="str">
        <f>VLOOKUP(A47,регістрація!B:AB,6,FALSE)</f>
        <v>2 к.с.</v>
      </c>
      <c r="D47" s="145" t="s">
        <v>389</v>
      </c>
      <c r="E47" s="144"/>
      <c r="M47" s="146">
        <f t="shared" si="0"/>
        <v>0</v>
      </c>
      <c r="N47" s="2">
        <v>2</v>
      </c>
      <c r="O47" s="2">
        <v>1</v>
      </c>
      <c r="P47" s="2">
        <v>1</v>
      </c>
      <c r="U47" s="147">
        <f t="shared" si="1"/>
        <v>4</v>
      </c>
      <c r="V47" s="148">
        <f t="shared" si="2"/>
        <v>19</v>
      </c>
      <c r="AH47" s="146">
        <f t="shared" si="3"/>
        <v>0</v>
      </c>
      <c r="AL47" s="2">
        <v>2</v>
      </c>
      <c r="AM47" s="147">
        <f t="shared" si="4"/>
        <v>2</v>
      </c>
      <c r="AN47" s="148">
        <f t="shared" si="5"/>
        <v>17</v>
      </c>
      <c r="AO47" s="149"/>
      <c r="AS47" s="148">
        <f t="shared" si="6"/>
        <v>15</v>
      </c>
      <c r="BA47" s="146">
        <f t="shared" si="7"/>
        <v>0</v>
      </c>
      <c r="BC47" s="2">
        <v>1</v>
      </c>
      <c r="BD47" s="2">
        <v>3</v>
      </c>
      <c r="BH47" s="2">
        <v>1</v>
      </c>
      <c r="BL47" s="147">
        <f t="shared" si="8"/>
        <v>5</v>
      </c>
      <c r="BM47" s="148">
        <f t="shared" si="9"/>
        <v>45</v>
      </c>
      <c r="BW47" s="2">
        <v>1</v>
      </c>
      <c r="BZ47" s="146">
        <f t="shared" si="10"/>
        <v>1</v>
      </c>
      <c r="CA47" s="2">
        <v>4</v>
      </c>
      <c r="CC47" s="147">
        <f t="shared" si="11"/>
        <v>4</v>
      </c>
      <c r="CD47" s="148">
        <f t="shared" si="12"/>
        <v>18</v>
      </c>
      <c r="CE47" s="1">
        <f t="shared" si="13"/>
        <v>114</v>
      </c>
      <c r="CF47" s="150">
        <f t="shared" si="27"/>
        <v>19</v>
      </c>
      <c r="CG47" s="5" t="str">
        <f t="shared" si="28"/>
        <v>пішохідний </v>
      </c>
      <c r="CH47" s="144" t="str">
        <f t="shared" si="29"/>
        <v>2 к.с.</v>
      </c>
      <c r="CN47" s="1"/>
    </row>
    <row r="48" spans="1:86" s="2" customFormat="1" ht="15" customHeight="1">
      <c r="A48" s="144">
        <v>19</v>
      </c>
      <c r="B48" s="3" t="str">
        <f>VLOOKUP(A48,регістрація!B:AB,5,FALSE)</f>
        <v>пішохідний </v>
      </c>
      <c r="C48" s="10" t="str">
        <f>VLOOKUP(A48,регістрація!B:AB,6,FALSE)</f>
        <v>2 к.с.</v>
      </c>
      <c r="D48" s="145" t="s">
        <v>393</v>
      </c>
      <c r="E48" s="144"/>
      <c r="M48" s="146">
        <f t="shared" si="0"/>
        <v>0</v>
      </c>
      <c r="N48" s="2">
        <v>2</v>
      </c>
      <c r="P48" s="2">
        <v>1</v>
      </c>
      <c r="U48" s="147">
        <f t="shared" si="1"/>
        <v>3</v>
      </c>
      <c r="V48" s="148">
        <f t="shared" si="2"/>
        <v>18</v>
      </c>
      <c r="AD48" s="2">
        <v>1</v>
      </c>
      <c r="AH48" s="146">
        <f t="shared" si="3"/>
        <v>1</v>
      </c>
      <c r="AK48" s="2">
        <v>2</v>
      </c>
      <c r="AL48" s="2">
        <v>3</v>
      </c>
      <c r="AM48" s="147">
        <f t="shared" si="4"/>
        <v>5</v>
      </c>
      <c r="AN48" s="148">
        <f t="shared" si="5"/>
        <v>19</v>
      </c>
      <c r="AO48" s="149"/>
      <c r="AQ48" s="2">
        <v>3</v>
      </c>
      <c r="AS48" s="148">
        <f t="shared" si="6"/>
        <v>18</v>
      </c>
      <c r="BA48" s="146">
        <f t="shared" si="7"/>
        <v>0</v>
      </c>
      <c r="BE48" s="2">
        <v>2</v>
      </c>
      <c r="BH48" s="2">
        <v>2</v>
      </c>
      <c r="BL48" s="147">
        <f t="shared" si="8"/>
        <v>4</v>
      </c>
      <c r="BM48" s="148">
        <f t="shared" si="9"/>
        <v>44</v>
      </c>
      <c r="BX48" s="2">
        <v>1</v>
      </c>
      <c r="BZ48" s="146">
        <f t="shared" si="10"/>
        <v>1</v>
      </c>
      <c r="CA48" s="2">
        <v>3</v>
      </c>
      <c r="CC48" s="147">
        <f t="shared" si="11"/>
        <v>3</v>
      </c>
      <c r="CD48" s="148">
        <f t="shared" si="12"/>
        <v>17</v>
      </c>
      <c r="CE48" s="1">
        <f t="shared" si="13"/>
        <v>116</v>
      </c>
      <c r="CF48" s="150">
        <f t="shared" si="27"/>
        <v>19</v>
      </c>
      <c r="CG48" s="5" t="str">
        <f t="shared" si="28"/>
        <v>пішохідний </v>
      </c>
      <c r="CH48" s="144" t="str">
        <f t="shared" si="29"/>
        <v>2 к.с.</v>
      </c>
    </row>
    <row r="49" spans="1:92" s="2" customFormat="1" ht="14.25" customHeight="1">
      <c r="A49" s="144">
        <v>20</v>
      </c>
      <c r="B49" s="3" t="str">
        <f>VLOOKUP(A49,регістрація!B:AB,5,FALSE)</f>
        <v>водний</v>
      </c>
      <c r="C49" s="10" t="str">
        <f>VLOOKUP(A49,регістрація!B:AB,6,FALSE)</f>
        <v>3 с.с.</v>
      </c>
      <c r="D49" s="145" t="s">
        <v>366</v>
      </c>
      <c r="E49" s="164"/>
      <c r="F49" s="164">
        <v>2</v>
      </c>
      <c r="G49" s="164"/>
      <c r="H49" s="165"/>
      <c r="I49" s="165"/>
      <c r="J49" s="165"/>
      <c r="K49" s="165"/>
      <c r="L49" s="165"/>
      <c r="M49" s="146">
        <f aca="true" t="shared" si="30" ref="M49:M85">SUM(F49:L49)</f>
        <v>2</v>
      </c>
      <c r="N49" s="165"/>
      <c r="O49" s="165"/>
      <c r="P49" s="164">
        <v>1</v>
      </c>
      <c r="Q49" s="165"/>
      <c r="R49" s="165"/>
      <c r="S49" s="165"/>
      <c r="T49" s="165"/>
      <c r="U49" s="147">
        <f aca="true" t="shared" si="31" ref="U49:U85">SUM(N49:T49)</f>
        <v>1</v>
      </c>
      <c r="V49" s="148">
        <f aca="true" t="shared" si="32" ref="V49:V85">15-M49+U49</f>
        <v>14</v>
      </c>
      <c r="AH49" s="146">
        <f aca="true" t="shared" si="33" ref="AH49:AH85">SUM(W49:AG49)</f>
        <v>0</v>
      </c>
      <c r="AI49" s="165"/>
      <c r="AJ49" s="165"/>
      <c r="AK49" s="165"/>
      <c r="AL49" s="164">
        <v>1</v>
      </c>
      <c r="AM49" s="147">
        <f aca="true" t="shared" si="34" ref="AM49:AM85">SUM(AI49:AL49)</f>
        <v>1</v>
      </c>
      <c r="AN49" s="148">
        <f aca="true" t="shared" si="35" ref="AN49:AN85">15-AH49+AM49</f>
        <v>16</v>
      </c>
      <c r="AO49" s="166"/>
      <c r="AP49" s="165"/>
      <c r="AQ49" s="165">
        <v>2</v>
      </c>
      <c r="AR49" s="165"/>
      <c r="AS49" s="148">
        <f aca="true" t="shared" si="36" ref="AS49:AS85">15+AP49+AQ49+AR49-AO49</f>
        <v>17</v>
      </c>
      <c r="AT49" s="164"/>
      <c r="AU49" s="164"/>
      <c r="AV49" s="164"/>
      <c r="AW49" s="164"/>
      <c r="AX49" s="164"/>
      <c r="AY49" s="164">
        <v>3</v>
      </c>
      <c r="AZ49" s="165"/>
      <c r="BA49" s="146">
        <f aca="true" t="shared" si="37" ref="BA49:BA85">SUM(AT49:AZ49)</f>
        <v>3</v>
      </c>
      <c r="BB49" s="165"/>
      <c r="BC49" s="165"/>
      <c r="BD49" s="165"/>
      <c r="BE49" s="165">
        <v>3</v>
      </c>
      <c r="BF49" s="165">
        <v>2</v>
      </c>
      <c r="BG49" s="164"/>
      <c r="BH49" s="164"/>
      <c r="BI49" s="165"/>
      <c r="BJ49" s="165"/>
      <c r="BK49" s="165"/>
      <c r="BL49" s="147">
        <f aca="true" t="shared" si="38" ref="BL49:BL85">SUM(BB49:BK49)</f>
        <v>5</v>
      </c>
      <c r="BM49" s="148">
        <f aca="true" t="shared" si="39" ref="BM49:BM85">40+BL49-BA49</f>
        <v>42</v>
      </c>
      <c r="BN49" s="164"/>
      <c r="BO49" s="164">
        <v>1</v>
      </c>
      <c r="BP49" s="164"/>
      <c r="BQ49" s="164">
        <v>2</v>
      </c>
      <c r="BR49" s="164">
        <v>2</v>
      </c>
      <c r="BS49" s="164"/>
      <c r="BT49" s="164"/>
      <c r="BU49" s="164">
        <v>10</v>
      </c>
      <c r="BV49" s="164">
        <v>3</v>
      </c>
      <c r="BW49" s="164"/>
      <c r="BX49" s="165"/>
      <c r="BY49" s="165"/>
      <c r="BZ49" s="146">
        <f aca="true" t="shared" si="40" ref="BZ49:BZ85">SUM(BN49:BY49)</f>
        <v>18</v>
      </c>
      <c r="CA49" s="165">
        <v>1</v>
      </c>
      <c r="CB49" s="165"/>
      <c r="CC49" s="147">
        <f aca="true" t="shared" si="41" ref="CC49:CC85">SUM(CA49:CB49)</f>
        <v>1</v>
      </c>
      <c r="CD49" s="148">
        <f aca="true" t="shared" si="42" ref="CD49:CD85">15+CC49-BZ49</f>
        <v>-2</v>
      </c>
      <c r="CE49" s="1">
        <f aca="true" t="shared" si="43" ref="CE49:CE85">SUM(CD49,BM49,AS49,AN49,V49)</f>
        <v>87</v>
      </c>
      <c r="CF49" s="150">
        <f t="shared" si="27"/>
        <v>20</v>
      </c>
      <c r="CG49" s="5" t="str">
        <f t="shared" si="28"/>
        <v>водний</v>
      </c>
      <c r="CH49" s="144" t="str">
        <f t="shared" si="29"/>
        <v>3 с.с.</v>
      </c>
      <c r="CI49" s="2">
        <f>CE49</f>
        <v>87</v>
      </c>
      <c r="CJ49" s="2">
        <f>CE50</f>
        <v>86</v>
      </c>
      <c r="CK49" s="2">
        <f>CE51</f>
        <v>69</v>
      </c>
      <c r="CM49" s="144"/>
      <c r="CN49" s="1"/>
    </row>
    <row r="50" spans="1:92" s="2" customFormat="1" ht="15" customHeight="1">
      <c r="A50" s="144">
        <v>20</v>
      </c>
      <c r="B50" s="3" t="str">
        <f>VLOOKUP(A50,регістрація!B:AB,5,FALSE)</f>
        <v>водний</v>
      </c>
      <c r="C50" s="10" t="str">
        <f>VLOOKUP(A50,регістрація!B:AB,6,FALSE)</f>
        <v>3 с.с.</v>
      </c>
      <c r="D50" s="145" t="s">
        <v>373</v>
      </c>
      <c r="E50" s="144"/>
      <c r="M50" s="146">
        <f t="shared" si="30"/>
        <v>0</v>
      </c>
      <c r="U50" s="147">
        <f t="shared" si="31"/>
        <v>0</v>
      </c>
      <c r="V50" s="148">
        <f t="shared" si="32"/>
        <v>15</v>
      </c>
      <c r="AE50" s="2">
        <v>3</v>
      </c>
      <c r="AH50" s="146">
        <f t="shared" si="33"/>
        <v>3</v>
      </c>
      <c r="AL50" s="2">
        <v>1</v>
      </c>
      <c r="AM50" s="147">
        <f t="shared" si="34"/>
        <v>1</v>
      </c>
      <c r="AN50" s="148">
        <f t="shared" si="35"/>
        <v>13</v>
      </c>
      <c r="AO50" s="149"/>
      <c r="AQ50" s="2">
        <v>2</v>
      </c>
      <c r="AS50" s="148">
        <f t="shared" si="36"/>
        <v>17</v>
      </c>
      <c r="AT50" s="2">
        <v>2</v>
      </c>
      <c r="AU50" s="2">
        <v>3</v>
      </c>
      <c r="BA50" s="146">
        <f t="shared" si="37"/>
        <v>5</v>
      </c>
      <c r="BE50" s="2">
        <v>2</v>
      </c>
      <c r="BF50" s="2">
        <v>2</v>
      </c>
      <c r="BL50" s="147">
        <f t="shared" si="38"/>
        <v>4</v>
      </c>
      <c r="BM50" s="148">
        <f t="shared" si="39"/>
        <v>39</v>
      </c>
      <c r="BO50" s="2">
        <v>1</v>
      </c>
      <c r="BP50" s="2">
        <v>1</v>
      </c>
      <c r="BT50" s="2">
        <v>1</v>
      </c>
      <c r="BU50" s="2">
        <v>10</v>
      </c>
      <c r="BZ50" s="146">
        <f t="shared" si="40"/>
        <v>13</v>
      </c>
      <c r="CC50" s="147">
        <f t="shared" si="41"/>
        <v>0</v>
      </c>
      <c r="CD50" s="148">
        <f t="shared" si="42"/>
        <v>2</v>
      </c>
      <c r="CE50" s="1">
        <f t="shared" si="43"/>
        <v>86</v>
      </c>
      <c r="CF50" s="150">
        <f t="shared" si="27"/>
        <v>20</v>
      </c>
      <c r="CG50" s="5" t="str">
        <f t="shared" si="28"/>
        <v>водний</v>
      </c>
      <c r="CH50" s="144" t="str">
        <f t="shared" si="29"/>
        <v>3 с.с.</v>
      </c>
      <c r="CN50" s="1"/>
    </row>
    <row r="51" spans="1:92" s="2" customFormat="1" ht="15" customHeight="1">
      <c r="A51" s="144">
        <v>20</v>
      </c>
      <c r="B51" s="3" t="str">
        <f>VLOOKUP(A51,регістрація!B:AB,5,FALSE)</f>
        <v>водний</v>
      </c>
      <c r="C51" s="10" t="str">
        <f>VLOOKUP(A51,регістрація!B:AB,6,FALSE)</f>
        <v>3 с.с.</v>
      </c>
      <c r="D51" s="145" t="s">
        <v>378</v>
      </c>
      <c r="E51" s="144"/>
      <c r="F51" s="171">
        <v>2</v>
      </c>
      <c r="G51" s="171"/>
      <c r="H51" s="171"/>
      <c r="I51" s="171"/>
      <c r="J51" s="171"/>
      <c r="K51" s="171"/>
      <c r="L51" s="171"/>
      <c r="M51" s="168">
        <f>SUM(F51:L51)</f>
        <v>2</v>
      </c>
      <c r="N51" s="171"/>
      <c r="O51" s="171"/>
      <c r="P51" s="171"/>
      <c r="Q51" s="171"/>
      <c r="R51" s="171"/>
      <c r="S51" s="171"/>
      <c r="T51" s="171"/>
      <c r="U51" s="169">
        <f>SUM(N51:T51)</f>
        <v>0</v>
      </c>
      <c r="V51" s="170">
        <f t="shared" si="32"/>
        <v>13</v>
      </c>
      <c r="W51" s="171"/>
      <c r="X51" s="171"/>
      <c r="Y51" s="171"/>
      <c r="Z51" s="171"/>
      <c r="AA51" s="171"/>
      <c r="AB51" s="171"/>
      <c r="AC51" s="171"/>
      <c r="AD51" s="171"/>
      <c r="AE51" s="171">
        <v>5</v>
      </c>
      <c r="AF51" s="171"/>
      <c r="AG51" s="171"/>
      <c r="AH51" s="168">
        <f>SUM(W51:AG51)</f>
        <v>5</v>
      </c>
      <c r="AI51" s="171"/>
      <c r="AJ51" s="171"/>
      <c r="AK51" s="171"/>
      <c r="AL51" s="171">
        <v>1</v>
      </c>
      <c r="AM51" s="169">
        <f>SUM(AI51:AL51)</f>
        <v>1</v>
      </c>
      <c r="AN51" s="170">
        <f t="shared" si="35"/>
        <v>11</v>
      </c>
      <c r="AO51" s="171"/>
      <c r="AP51" s="171"/>
      <c r="AQ51" s="171"/>
      <c r="AR51" s="171"/>
      <c r="AS51" s="170">
        <f>15+SUM(AP51:AR51)-AO51</f>
        <v>15</v>
      </c>
      <c r="AT51" s="171">
        <v>5</v>
      </c>
      <c r="AU51" s="171">
        <v>5</v>
      </c>
      <c r="AV51" s="171"/>
      <c r="AW51" s="171"/>
      <c r="AX51" s="171"/>
      <c r="AY51" s="171"/>
      <c r="AZ51" s="171"/>
      <c r="BA51" s="168">
        <f>SUM(AT51:AZ51)</f>
        <v>10</v>
      </c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69">
        <f>SUM(BB51:BK51)</f>
        <v>0</v>
      </c>
      <c r="BM51" s="170">
        <f>40-BA51+BL51</f>
        <v>30</v>
      </c>
      <c r="BN51" s="171">
        <v>2</v>
      </c>
      <c r="BO51" s="171"/>
      <c r="BP51" s="171"/>
      <c r="BQ51" s="171"/>
      <c r="BR51" s="171"/>
      <c r="BS51" s="171"/>
      <c r="BT51" s="171">
        <v>3</v>
      </c>
      <c r="BU51" s="171">
        <v>10</v>
      </c>
      <c r="BV51" s="171"/>
      <c r="BW51" s="171"/>
      <c r="BX51" s="171"/>
      <c r="BY51" s="171"/>
      <c r="BZ51" s="168">
        <f>SUM(BN51:BY51)</f>
        <v>15</v>
      </c>
      <c r="CA51" s="171"/>
      <c r="CB51" s="171"/>
      <c r="CC51" s="147">
        <f t="shared" si="41"/>
        <v>0</v>
      </c>
      <c r="CD51" s="148">
        <f t="shared" si="42"/>
        <v>0</v>
      </c>
      <c r="CE51" s="1">
        <f t="shared" si="43"/>
        <v>69</v>
      </c>
      <c r="CF51" s="150">
        <f t="shared" si="27"/>
        <v>20</v>
      </c>
      <c r="CG51" s="5" t="str">
        <f t="shared" si="28"/>
        <v>водний</v>
      </c>
      <c r="CH51" s="144" t="str">
        <f t="shared" si="29"/>
        <v>3 с.с.</v>
      </c>
      <c r="CN51" s="1"/>
    </row>
    <row r="52" spans="1:92" s="2" customFormat="1" ht="15" customHeight="1">
      <c r="A52" s="144">
        <v>21</v>
      </c>
      <c r="B52" s="3" t="str">
        <f>VLOOKUP(A52,регістрація!B:AB,5,FALSE)</f>
        <v>водний</v>
      </c>
      <c r="C52" s="10" t="str">
        <f>VLOOKUP(A52,регістрація!B:AB,6,FALSE)</f>
        <v>1 к.с.</v>
      </c>
      <c r="D52" s="145" t="s">
        <v>384</v>
      </c>
      <c r="E52" s="144"/>
      <c r="M52" s="146">
        <f t="shared" si="30"/>
        <v>0</v>
      </c>
      <c r="P52" s="2">
        <v>1</v>
      </c>
      <c r="U52" s="147">
        <f t="shared" si="31"/>
        <v>1</v>
      </c>
      <c r="V52" s="148">
        <f t="shared" si="32"/>
        <v>16</v>
      </c>
      <c r="AE52" s="2">
        <v>2</v>
      </c>
      <c r="AH52" s="146">
        <f t="shared" si="33"/>
        <v>2</v>
      </c>
      <c r="AL52" s="2">
        <v>1</v>
      </c>
      <c r="AM52" s="147">
        <f t="shared" si="34"/>
        <v>1</v>
      </c>
      <c r="AN52" s="148">
        <f t="shared" si="35"/>
        <v>14</v>
      </c>
      <c r="AO52" s="149"/>
      <c r="AS52" s="148">
        <f t="shared" si="36"/>
        <v>15</v>
      </c>
      <c r="BA52" s="146">
        <f t="shared" si="37"/>
        <v>0</v>
      </c>
      <c r="BE52" s="2">
        <v>3</v>
      </c>
      <c r="BF52" s="2">
        <v>3</v>
      </c>
      <c r="BI52" s="2">
        <v>1</v>
      </c>
      <c r="BL52" s="147">
        <f t="shared" si="38"/>
        <v>7</v>
      </c>
      <c r="BM52" s="148">
        <f t="shared" si="39"/>
        <v>47</v>
      </c>
      <c r="BO52" s="2">
        <v>1</v>
      </c>
      <c r="BT52" s="2">
        <v>2</v>
      </c>
      <c r="BZ52" s="146">
        <f t="shared" si="40"/>
        <v>3</v>
      </c>
      <c r="CA52" s="2">
        <v>1</v>
      </c>
      <c r="CB52" s="2">
        <v>1</v>
      </c>
      <c r="CC52" s="147">
        <f t="shared" si="41"/>
        <v>2</v>
      </c>
      <c r="CD52" s="148">
        <f t="shared" si="42"/>
        <v>14</v>
      </c>
      <c r="CE52" s="1">
        <f t="shared" si="43"/>
        <v>106</v>
      </c>
      <c r="CF52" s="150">
        <f t="shared" si="27"/>
        <v>21</v>
      </c>
      <c r="CG52" s="5" t="str">
        <f t="shared" si="28"/>
        <v>водний</v>
      </c>
      <c r="CH52" s="144" t="str">
        <f t="shared" si="29"/>
        <v>1 к.с.</v>
      </c>
      <c r="CI52" s="2">
        <f>CE52</f>
        <v>106</v>
      </c>
      <c r="CJ52" s="2">
        <f>CE53</f>
        <v>126</v>
      </c>
      <c r="CM52" s="144"/>
      <c r="CN52" s="1"/>
    </row>
    <row r="53" spans="1:92" s="2" customFormat="1" ht="15" customHeight="1">
      <c r="A53" s="144">
        <v>21</v>
      </c>
      <c r="B53" s="3" t="str">
        <f>VLOOKUP(A53,регістрація!B:AB,5,FALSE)</f>
        <v>водний</v>
      </c>
      <c r="C53" s="10" t="str">
        <f>VLOOKUP(A53,регістрація!B:AB,6,FALSE)</f>
        <v>1 к.с.</v>
      </c>
      <c r="D53" s="145" t="s">
        <v>383</v>
      </c>
      <c r="E53" s="144"/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68">
        <f>SUM(F53:L53)</f>
        <v>0</v>
      </c>
      <c r="N53" s="171">
        <v>1</v>
      </c>
      <c r="O53" s="171">
        <v>0</v>
      </c>
      <c r="P53" s="171">
        <v>1</v>
      </c>
      <c r="Q53" s="171">
        <v>0</v>
      </c>
      <c r="R53" s="171">
        <v>0</v>
      </c>
      <c r="S53" s="171">
        <v>0</v>
      </c>
      <c r="T53" s="171">
        <v>0</v>
      </c>
      <c r="U53" s="169">
        <f>SUM(N53:T53)</f>
        <v>2</v>
      </c>
      <c r="V53" s="170">
        <f t="shared" si="32"/>
        <v>17</v>
      </c>
      <c r="W53" s="171">
        <v>0</v>
      </c>
      <c r="X53" s="171">
        <v>0</v>
      </c>
      <c r="Y53" s="171">
        <v>0</v>
      </c>
      <c r="Z53" s="171">
        <v>0</v>
      </c>
      <c r="AA53" s="171">
        <v>0</v>
      </c>
      <c r="AB53" s="171">
        <v>0</v>
      </c>
      <c r="AC53" s="171">
        <v>0</v>
      </c>
      <c r="AD53" s="171">
        <v>0</v>
      </c>
      <c r="AE53" s="171">
        <v>0</v>
      </c>
      <c r="AF53" s="171">
        <v>0</v>
      </c>
      <c r="AG53" s="171">
        <v>0</v>
      </c>
      <c r="AH53" s="168">
        <f>SUM(W53:AG53)</f>
        <v>0</v>
      </c>
      <c r="AI53" s="171">
        <v>0</v>
      </c>
      <c r="AJ53" s="171">
        <v>0</v>
      </c>
      <c r="AK53" s="171">
        <v>0</v>
      </c>
      <c r="AL53" s="171">
        <v>1</v>
      </c>
      <c r="AM53" s="169">
        <f>SUM(AI53:AL53)</f>
        <v>1</v>
      </c>
      <c r="AN53" s="170">
        <f t="shared" si="35"/>
        <v>16</v>
      </c>
      <c r="AO53" s="171">
        <v>0</v>
      </c>
      <c r="AP53" s="171">
        <v>2</v>
      </c>
      <c r="AQ53" s="171">
        <v>3</v>
      </c>
      <c r="AR53" s="171">
        <v>5</v>
      </c>
      <c r="AS53" s="170">
        <f>15+SUM(AP53:AR53)-AO53</f>
        <v>25</v>
      </c>
      <c r="AT53" s="171">
        <v>1</v>
      </c>
      <c r="AU53" s="171">
        <v>1</v>
      </c>
      <c r="AV53" s="171">
        <v>0</v>
      </c>
      <c r="AW53" s="171">
        <v>0</v>
      </c>
      <c r="AX53" s="171">
        <v>0</v>
      </c>
      <c r="AY53" s="171">
        <v>0</v>
      </c>
      <c r="AZ53" s="171">
        <v>0</v>
      </c>
      <c r="BA53" s="168">
        <f>SUM(AT53:AZ53)</f>
        <v>2</v>
      </c>
      <c r="BB53" s="171">
        <v>0</v>
      </c>
      <c r="BC53" s="171">
        <v>0</v>
      </c>
      <c r="BD53" s="171">
        <v>0</v>
      </c>
      <c r="BE53" s="171">
        <v>3</v>
      </c>
      <c r="BF53" s="171">
        <v>3</v>
      </c>
      <c r="BG53" s="171">
        <v>0</v>
      </c>
      <c r="BH53" s="171">
        <v>5</v>
      </c>
      <c r="BI53" s="171">
        <v>0</v>
      </c>
      <c r="BJ53" s="171">
        <v>0</v>
      </c>
      <c r="BK53" s="171">
        <v>3</v>
      </c>
      <c r="BL53" s="169">
        <f>SUM(BB53:BK53)</f>
        <v>14</v>
      </c>
      <c r="BM53" s="170">
        <f>40-BA53+BL53</f>
        <v>52</v>
      </c>
      <c r="BN53" s="171">
        <v>0</v>
      </c>
      <c r="BO53" s="171">
        <v>1</v>
      </c>
      <c r="BP53" s="171">
        <v>0</v>
      </c>
      <c r="BQ53" s="171">
        <v>0</v>
      </c>
      <c r="BR53" s="171">
        <v>0</v>
      </c>
      <c r="BS53" s="171">
        <v>0</v>
      </c>
      <c r="BT53" s="171">
        <v>0</v>
      </c>
      <c r="BU53" s="171">
        <v>0</v>
      </c>
      <c r="BV53" s="171">
        <v>0</v>
      </c>
      <c r="BW53" s="171">
        <v>0</v>
      </c>
      <c r="BX53" s="171">
        <v>0</v>
      </c>
      <c r="BY53" s="171">
        <v>0</v>
      </c>
      <c r="BZ53" s="168">
        <f>SUM(BN53:BY53)</f>
        <v>1</v>
      </c>
      <c r="CA53" s="171">
        <v>1</v>
      </c>
      <c r="CB53" s="171">
        <v>1</v>
      </c>
      <c r="CC53" s="147">
        <f t="shared" si="41"/>
        <v>2</v>
      </c>
      <c r="CD53" s="148">
        <f t="shared" si="42"/>
        <v>16</v>
      </c>
      <c r="CE53" s="1">
        <f t="shared" si="43"/>
        <v>126</v>
      </c>
      <c r="CF53" s="150">
        <f t="shared" si="27"/>
        <v>21</v>
      </c>
      <c r="CG53" s="5" t="str">
        <f t="shared" si="28"/>
        <v>водний</v>
      </c>
      <c r="CH53" s="144" t="str">
        <f t="shared" si="29"/>
        <v>1 к.с.</v>
      </c>
      <c r="CN53" s="1"/>
    </row>
    <row r="54" spans="1:91" s="2" customFormat="1" ht="15" customHeight="1">
      <c r="A54" s="144">
        <v>22</v>
      </c>
      <c r="B54" s="3" t="str">
        <f>VLOOKUP(A54,регістрація!B:AB,5,FALSE)</f>
        <v>вело</v>
      </c>
      <c r="C54" s="10" t="str">
        <f>VLOOKUP(A54,регістрація!B:AB,6,FALSE)</f>
        <v>1 к.с.</v>
      </c>
      <c r="D54" s="145" t="s">
        <v>365</v>
      </c>
      <c r="E54" s="144"/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1</v>
      </c>
      <c r="L54" s="171">
        <v>0</v>
      </c>
      <c r="M54" s="168">
        <f>SUM(F54:L54)</f>
        <v>1</v>
      </c>
      <c r="N54" s="171">
        <v>0</v>
      </c>
      <c r="O54" s="171">
        <v>0</v>
      </c>
      <c r="P54" s="171">
        <v>0</v>
      </c>
      <c r="Q54" s="171">
        <v>1</v>
      </c>
      <c r="R54" s="171">
        <v>0</v>
      </c>
      <c r="S54" s="171">
        <v>0</v>
      </c>
      <c r="T54" s="171">
        <v>0</v>
      </c>
      <c r="U54" s="169">
        <f>SUM(N54:T54)</f>
        <v>1</v>
      </c>
      <c r="V54" s="170">
        <f t="shared" si="32"/>
        <v>15</v>
      </c>
      <c r="W54" s="171">
        <v>0</v>
      </c>
      <c r="X54" s="171">
        <v>0</v>
      </c>
      <c r="Y54" s="171">
        <v>0</v>
      </c>
      <c r="Z54" s="171">
        <v>0</v>
      </c>
      <c r="AA54" s="171">
        <v>0</v>
      </c>
      <c r="AB54" s="171">
        <v>0</v>
      </c>
      <c r="AC54" s="171">
        <v>0</v>
      </c>
      <c r="AD54" s="171">
        <v>0</v>
      </c>
      <c r="AE54" s="171">
        <v>0</v>
      </c>
      <c r="AF54" s="171">
        <v>0</v>
      </c>
      <c r="AG54" s="171">
        <v>0</v>
      </c>
      <c r="AH54" s="168">
        <f>SUM(W54:AG54)</f>
        <v>0</v>
      </c>
      <c r="AI54" s="171">
        <v>0</v>
      </c>
      <c r="AJ54" s="171">
        <v>0</v>
      </c>
      <c r="AK54" s="171">
        <v>0</v>
      </c>
      <c r="AL54" s="171">
        <v>1</v>
      </c>
      <c r="AM54" s="169">
        <f>SUM(AI54:AL54)</f>
        <v>1</v>
      </c>
      <c r="AN54" s="170">
        <f t="shared" si="35"/>
        <v>16</v>
      </c>
      <c r="AO54" s="171">
        <v>0</v>
      </c>
      <c r="AP54" s="171">
        <v>0</v>
      </c>
      <c r="AQ54" s="171">
        <v>0</v>
      </c>
      <c r="AR54" s="171">
        <v>0</v>
      </c>
      <c r="AS54" s="170">
        <f>15+SUM(AP54:AR54)-AO54</f>
        <v>15</v>
      </c>
      <c r="AT54" s="171">
        <v>1</v>
      </c>
      <c r="AU54" s="171">
        <v>0</v>
      </c>
      <c r="AV54" s="171">
        <v>0</v>
      </c>
      <c r="AW54" s="171">
        <v>0</v>
      </c>
      <c r="AX54" s="171">
        <v>0</v>
      </c>
      <c r="AY54" s="171">
        <v>0</v>
      </c>
      <c r="AZ54" s="171">
        <v>1</v>
      </c>
      <c r="BA54" s="168">
        <f>SUM(AT54:AZ54)</f>
        <v>2</v>
      </c>
      <c r="BB54" s="171">
        <v>0</v>
      </c>
      <c r="BC54" s="171">
        <v>0</v>
      </c>
      <c r="BD54" s="171">
        <v>0</v>
      </c>
      <c r="BE54" s="171">
        <v>0</v>
      </c>
      <c r="BF54" s="171">
        <v>0</v>
      </c>
      <c r="BG54" s="171">
        <v>0</v>
      </c>
      <c r="BH54" s="171">
        <v>0</v>
      </c>
      <c r="BI54" s="171">
        <v>0</v>
      </c>
      <c r="BJ54" s="171">
        <v>0</v>
      </c>
      <c r="BK54" s="171">
        <v>0</v>
      </c>
      <c r="BL54" s="169">
        <v>0</v>
      </c>
      <c r="BM54" s="170">
        <f>40-BA54+BL54</f>
        <v>38</v>
      </c>
      <c r="BN54" s="171">
        <v>0</v>
      </c>
      <c r="BO54" s="171">
        <v>1</v>
      </c>
      <c r="BP54" s="171">
        <v>0</v>
      </c>
      <c r="BQ54" s="171">
        <v>1</v>
      </c>
      <c r="BR54" s="171">
        <v>1</v>
      </c>
      <c r="BS54" s="171">
        <v>0</v>
      </c>
      <c r="BT54" s="171">
        <v>0</v>
      </c>
      <c r="BU54" s="171">
        <v>8</v>
      </c>
      <c r="BV54" s="171">
        <v>0</v>
      </c>
      <c r="BW54" s="171">
        <v>0</v>
      </c>
      <c r="BX54" s="171">
        <v>2</v>
      </c>
      <c r="BY54" s="171">
        <v>0</v>
      </c>
      <c r="BZ54" s="168">
        <f>SUM(BN54:BY54)</f>
        <v>13</v>
      </c>
      <c r="CA54" s="171">
        <v>1</v>
      </c>
      <c r="CB54" s="171">
        <v>0</v>
      </c>
      <c r="CC54" s="147">
        <f t="shared" si="41"/>
        <v>1</v>
      </c>
      <c r="CD54" s="148">
        <f t="shared" si="42"/>
        <v>3</v>
      </c>
      <c r="CE54" s="1">
        <f t="shared" si="43"/>
        <v>87</v>
      </c>
      <c r="CF54" s="150">
        <f t="shared" si="27"/>
        <v>22</v>
      </c>
      <c r="CG54" s="5" t="str">
        <f t="shared" si="28"/>
        <v>вело</v>
      </c>
      <c r="CH54" s="144" t="str">
        <f t="shared" si="29"/>
        <v>1 к.с.</v>
      </c>
      <c r="CI54" s="2">
        <f>CE54</f>
        <v>87</v>
      </c>
      <c r="CJ54" s="2">
        <f>CE55</f>
        <v>81</v>
      </c>
      <c r="CK54" s="2">
        <f>CE56</f>
        <v>102</v>
      </c>
      <c r="CM54" s="144"/>
    </row>
    <row r="55" spans="1:86" s="2" customFormat="1" ht="15" customHeight="1">
      <c r="A55" s="144">
        <v>22</v>
      </c>
      <c r="B55" s="3" t="str">
        <f>VLOOKUP(A55,регістрація!B:AB,5,FALSE)</f>
        <v>вело</v>
      </c>
      <c r="C55" s="10" t="str">
        <f>VLOOKUP(A55,регістрація!B:AB,6,FALSE)</f>
        <v>1 к.с.</v>
      </c>
      <c r="D55" s="145" t="s">
        <v>374</v>
      </c>
      <c r="E55" s="144"/>
      <c r="F55" s="165">
        <v>2</v>
      </c>
      <c r="G55" s="165"/>
      <c r="H55" s="165"/>
      <c r="I55" s="165"/>
      <c r="J55" s="165"/>
      <c r="K55" s="165">
        <v>2</v>
      </c>
      <c r="L55" s="165"/>
      <c r="M55" s="168">
        <f>SUM(F55:L55)</f>
        <v>4</v>
      </c>
      <c r="N55" s="165"/>
      <c r="O55" s="165"/>
      <c r="P55" s="165"/>
      <c r="Q55" s="165"/>
      <c r="R55" s="165"/>
      <c r="S55" s="165"/>
      <c r="T55" s="165"/>
      <c r="U55" s="169">
        <f>SUM(N55:T55)</f>
        <v>0</v>
      </c>
      <c r="V55" s="170">
        <f>15-M55+U55</f>
        <v>11</v>
      </c>
      <c r="W55" s="165"/>
      <c r="X55" s="165"/>
      <c r="Y55" s="165"/>
      <c r="Z55" s="165"/>
      <c r="AA55" s="165"/>
      <c r="AB55" s="165"/>
      <c r="AC55" s="165"/>
      <c r="AD55" s="165"/>
      <c r="AE55" s="165">
        <v>3</v>
      </c>
      <c r="AF55" s="165"/>
      <c r="AG55" s="165"/>
      <c r="AH55" s="168">
        <f>SUM(W55:AG55)</f>
        <v>3</v>
      </c>
      <c r="AI55" s="165"/>
      <c r="AJ55" s="165"/>
      <c r="AK55" s="165"/>
      <c r="AL55" s="165">
        <v>1</v>
      </c>
      <c r="AM55" s="169">
        <f>SUM(AI55:AL55)</f>
        <v>1</v>
      </c>
      <c r="AN55" s="170">
        <f>15-AH55+AM55</f>
        <v>13</v>
      </c>
      <c r="AO55" s="166"/>
      <c r="AP55" s="165"/>
      <c r="AQ55" s="165"/>
      <c r="AR55" s="165"/>
      <c r="AS55" s="170">
        <f>15+SUM(AP55:AR55)-AO55</f>
        <v>15</v>
      </c>
      <c r="AT55" s="165"/>
      <c r="AU55" s="165"/>
      <c r="AV55" s="165"/>
      <c r="AW55" s="165">
        <v>2</v>
      </c>
      <c r="AX55" s="165"/>
      <c r="AY55" s="165"/>
      <c r="AZ55" s="165">
        <v>1</v>
      </c>
      <c r="BA55" s="168">
        <f>SUM(AT55:AZ55)</f>
        <v>3</v>
      </c>
      <c r="BB55" s="165"/>
      <c r="BC55" s="165">
        <v>2</v>
      </c>
      <c r="BD55" s="165"/>
      <c r="BE55" s="165"/>
      <c r="BF55" s="165"/>
      <c r="BG55" s="165"/>
      <c r="BH55" s="165"/>
      <c r="BI55" s="165"/>
      <c r="BJ55" s="165"/>
      <c r="BK55" s="165"/>
      <c r="BL55" s="169">
        <f>SUM(BB55:BK55)</f>
        <v>2</v>
      </c>
      <c r="BM55" s="170">
        <f>40-BA55+BL55</f>
        <v>39</v>
      </c>
      <c r="BN55" s="165"/>
      <c r="BO55" s="165">
        <v>1</v>
      </c>
      <c r="BP55" s="165"/>
      <c r="BQ55" s="165"/>
      <c r="BR55" s="165"/>
      <c r="BS55" s="165"/>
      <c r="BT55" s="165"/>
      <c r="BU55" s="165">
        <v>10</v>
      </c>
      <c r="BV55" s="165"/>
      <c r="BW55" s="165"/>
      <c r="BX55" s="165">
        <v>1</v>
      </c>
      <c r="BY55" s="165"/>
      <c r="BZ55" s="168">
        <f>SUM(BN55:BY55)</f>
        <v>12</v>
      </c>
      <c r="CA55" s="165"/>
      <c r="CB55" s="165"/>
      <c r="CC55" s="147">
        <f t="shared" si="41"/>
        <v>0</v>
      </c>
      <c r="CD55" s="148">
        <f t="shared" si="42"/>
        <v>3</v>
      </c>
      <c r="CE55" s="1">
        <f t="shared" si="43"/>
        <v>81</v>
      </c>
      <c r="CF55" s="150">
        <f t="shared" si="27"/>
        <v>22</v>
      </c>
      <c r="CG55" s="5" t="str">
        <f t="shared" si="28"/>
        <v>вело</v>
      </c>
      <c r="CH55" s="144" t="str">
        <f t="shared" si="29"/>
        <v>1 к.с.</v>
      </c>
    </row>
    <row r="56" spans="1:92" s="2" customFormat="1" ht="15" customHeight="1">
      <c r="A56" s="144">
        <v>22</v>
      </c>
      <c r="B56" s="3" t="str">
        <f>VLOOKUP(A56,регістрація!B:AB,5,FALSE)</f>
        <v>вело</v>
      </c>
      <c r="C56" s="10" t="str">
        <f>VLOOKUP(A56,регістрація!B:AB,6,FALSE)</f>
        <v>1 к.с.</v>
      </c>
      <c r="D56" s="145" t="s">
        <v>367</v>
      </c>
      <c r="E56" s="144"/>
      <c r="M56" s="146">
        <f t="shared" si="30"/>
        <v>0</v>
      </c>
      <c r="U56" s="147">
        <f t="shared" si="31"/>
        <v>0</v>
      </c>
      <c r="V56" s="148">
        <f t="shared" si="32"/>
        <v>15</v>
      </c>
      <c r="AH56" s="146">
        <f t="shared" si="33"/>
        <v>0</v>
      </c>
      <c r="AL56" s="2">
        <v>2</v>
      </c>
      <c r="AM56" s="147">
        <f t="shared" si="34"/>
        <v>2</v>
      </c>
      <c r="AN56" s="148">
        <f t="shared" si="35"/>
        <v>17</v>
      </c>
      <c r="AO56" s="149"/>
      <c r="AR56" s="2">
        <v>3</v>
      </c>
      <c r="AS56" s="148">
        <f t="shared" si="36"/>
        <v>18</v>
      </c>
      <c r="AU56" s="2">
        <v>1</v>
      </c>
      <c r="BA56" s="146">
        <f t="shared" si="37"/>
        <v>1</v>
      </c>
      <c r="BC56" s="2">
        <v>1</v>
      </c>
      <c r="BL56" s="147">
        <f t="shared" si="38"/>
        <v>1</v>
      </c>
      <c r="BM56" s="148">
        <f t="shared" si="39"/>
        <v>40</v>
      </c>
      <c r="BV56" s="2">
        <v>3</v>
      </c>
      <c r="BZ56" s="146">
        <f t="shared" si="40"/>
        <v>3</v>
      </c>
      <c r="CC56" s="147">
        <f t="shared" si="41"/>
        <v>0</v>
      </c>
      <c r="CD56" s="148">
        <f t="shared" si="42"/>
        <v>12</v>
      </c>
      <c r="CE56" s="1">
        <f t="shared" si="43"/>
        <v>102</v>
      </c>
      <c r="CF56" s="150">
        <f t="shared" si="27"/>
        <v>22</v>
      </c>
      <c r="CG56" s="5" t="str">
        <f t="shared" si="28"/>
        <v>вело</v>
      </c>
      <c r="CH56" s="144" t="str">
        <f t="shared" si="29"/>
        <v>1 к.с.</v>
      </c>
      <c r="CN56" s="1"/>
    </row>
    <row r="57" spans="1:91" s="2" customFormat="1" ht="15" customHeight="1">
      <c r="A57" s="144">
        <v>23</v>
      </c>
      <c r="B57" s="3" t="str">
        <f>VLOOKUP(A57,регістрація!B:AB,5,FALSE)</f>
        <v>пішохідний </v>
      </c>
      <c r="C57" s="10" t="str">
        <f>VLOOKUP(A57,регістрація!B:AB,6,FALSE)</f>
        <v>1 к.с.</v>
      </c>
      <c r="D57" s="145" t="s">
        <v>378</v>
      </c>
      <c r="E57" s="144"/>
      <c r="M57" s="146">
        <f t="shared" si="30"/>
        <v>0</v>
      </c>
      <c r="U57" s="147">
        <f t="shared" si="31"/>
        <v>0</v>
      </c>
      <c r="V57" s="148">
        <f t="shared" si="32"/>
        <v>15</v>
      </c>
      <c r="AH57" s="146">
        <f t="shared" si="33"/>
        <v>0</v>
      </c>
      <c r="AM57" s="147">
        <f t="shared" si="34"/>
        <v>0</v>
      </c>
      <c r="AN57" s="148">
        <f t="shared" si="35"/>
        <v>15</v>
      </c>
      <c r="AO57" s="149"/>
      <c r="AP57" s="2">
        <v>2</v>
      </c>
      <c r="AS57" s="148">
        <f t="shared" si="36"/>
        <v>17</v>
      </c>
      <c r="BA57" s="146">
        <f t="shared" si="37"/>
        <v>0</v>
      </c>
      <c r="BD57" s="2">
        <v>2</v>
      </c>
      <c r="BL57" s="147">
        <f t="shared" si="38"/>
        <v>2</v>
      </c>
      <c r="BM57" s="148">
        <f t="shared" si="39"/>
        <v>42</v>
      </c>
      <c r="BV57" s="2">
        <v>5</v>
      </c>
      <c r="BW57" s="2">
        <v>2</v>
      </c>
      <c r="BZ57" s="146">
        <f t="shared" si="40"/>
        <v>7</v>
      </c>
      <c r="CC57" s="147">
        <f t="shared" si="41"/>
        <v>0</v>
      </c>
      <c r="CD57" s="148">
        <f t="shared" si="42"/>
        <v>8</v>
      </c>
      <c r="CE57" s="1">
        <f t="shared" si="43"/>
        <v>97</v>
      </c>
      <c r="CF57" s="150">
        <f t="shared" si="27"/>
        <v>23</v>
      </c>
      <c r="CG57" s="5" t="str">
        <f t="shared" si="28"/>
        <v>пішохідний </v>
      </c>
      <c r="CH57" s="144" t="str">
        <f t="shared" si="29"/>
        <v>1 к.с.</v>
      </c>
      <c r="CI57" s="2">
        <f>CE57</f>
        <v>97</v>
      </c>
      <c r="CJ57" s="2">
        <f>CE58</f>
        <v>96</v>
      </c>
      <c r="CK57" s="2">
        <f>CE59</f>
        <v>102</v>
      </c>
      <c r="CM57" s="144"/>
    </row>
    <row r="58" spans="1:86" s="2" customFormat="1" ht="15" customHeight="1">
      <c r="A58" s="144">
        <v>23</v>
      </c>
      <c r="B58" s="3" t="str">
        <f>VLOOKUP(A58,регістрація!B:AB,5,FALSE)</f>
        <v>пішохідний </v>
      </c>
      <c r="C58" s="10" t="str">
        <f>VLOOKUP(A58,регістрація!B:AB,6,FALSE)</f>
        <v>1 к.с.</v>
      </c>
      <c r="D58" s="145" t="s">
        <v>385</v>
      </c>
      <c r="E58" s="144"/>
      <c r="M58" s="146">
        <f t="shared" si="30"/>
        <v>0</v>
      </c>
      <c r="U58" s="147">
        <f t="shared" si="31"/>
        <v>0</v>
      </c>
      <c r="V58" s="148">
        <f t="shared" si="32"/>
        <v>15</v>
      </c>
      <c r="AH58" s="146">
        <f t="shared" si="33"/>
        <v>0</v>
      </c>
      <c r="AL58" s="2">
        <v>1</v>
      </c>
      <c r="AM58" s="147">
        <f t="shared" si="34"/>
        <v>1</v>
      </c>
      <c r="AN58" s="148">
        <f t="shared" si="35"/>
        <v>16</v>
      </c>
      <c r="AO58" s="149"/>
      <c r="AS58" s="148">
        <f t="shared" si="36"/>
        <v>15</v>
      </c>
      <c r="AU58" s="2">
        <v>2</v>
      </c>
      <c r="BA58" s="146">
        <f t="shared" si="37"/>
        <v>2</v>
      </c>
      <c r="BL58" s="147">
        <f t="shared" si="38"/>
        <v>0</v>
      </c>
      <c r="BM58" s="148">
        <f t="shared" si="39"/>
        <v>38</v>
      </c>
      <c r="BV58" s="2">
        <v>2</v>
      </c>
      <c r="BW58" s="2">
        <v>1</v>
      </c>
      <c r="BZ58" s="146">
        <f t="shared" si="40"/>
        <v>3</v>
      </c>
      <c r="CC58" s="147">
        <f t="shared" si="41"/>
        <v>0</v>
      </c>
      <c r="CD58" s="148">
        <f t="shared" si="42"/>
        <v>12</v>
      </c>
      <c r="CE58" s="1">
        <f t="shared" si="43"/>
        <v>96</v>
      </c>
      <c r="CF58" s="150">
        <f t="shared" si="27"/>
        <v>23</v>
      </c>
      <c r="CG58" s="5" t="str">
        <f t="shared" si="28"/>
        <v>пішохідний </v>
      </c>
      <c r="CH58" s="144" t="str">
        <f t="shared" si="29"/>
        <v>1 к.с.</v>
      </c>
    </row>
    <row r="59" spans="1:86" s="2" customFormat="1" ht="15" customHeight="1">
      <c r="A59" s="144">
        <v>23</v>
      </c>
      <c r="B59" s="3" t="str">
        <f>VLOOKUP(A59,регістрація!B:AB,5,FALSE)</f>
        <v>пішохідний </v>
      </c>
      <c r="C59" s="10" t="str">
        <f>VLOOKUP(A59,регістрація!B:AB,6,FALSE)</f>
        <v>1 к.с.</v>
      </c>
      <c r="D59" s="145" t="s">
        <v>391</v>
      </c>
      <c r="E59" s="144"/>
      <c r="M59" s="146">
        <f t="shared" si="30"/>
        <v>0</v>
      </c>
      <c r="O59" s="2">
        <v>1</v>
      </c>
      <c r="U59" s="147">
        <f t="shared" si="31"/>
        <v>1</v>
      </c>
      <c r="V59" s="148">
        <f t="shared" si="32"/>
        <v>16</v>
      </c>
      <c r="AH59" s="146">
        <f t="shared" si="33"/>
        <v>0</v>
      </c>
      <c r="AM59" s="147">
        <f t="shared" si="34"/>
        <v>0</v>
      </c>
      <c r="AN59" s="148">
        <f t="shared" si="35"/>
        <v>15</v>
      </c>
      <c r="AO59" s="149"/>
      <c r="AS59" s="148">
        <f t="shared" si="36"/>
        <v>15</v>
      </c>
      <c r="BA59" s="146">
        <f t="shared" si="37"/>
        <v>0</v>
      </c>
      <c r="BD59" s="2">
        <v>2</v>
      </c>
      <c r="BH59" s="2">
        <v>2</v>
      </c>
      <c r="BL59" s="147">
        <f t="shared" si="38"/>
        <v>4</v>
      </c>
      <c r="BM59" s="148">
        <f t="shared" si="39"/>
        <v>44</v>
      </c>
      <c r="BV59" s="2">
        <v>1</v>
      </c>
      <c r="BW59" s="2">
        <v>2</v>
      </c>
      <c r="BX59" s="2">
        <v>1</v>
      </c>
      <c r="BZ59" s="146">
        <f t="shared" si="40"/>
        <v>4</v>
      </c>
      <c r="CB59" s="2">
        <v>1</v>
      </c>
      <c r="CC59" s="147">
        <f t="shared" si="41"/>
        <v>1</v>
      </c>
      <c r="CD59" s="148">
        <f t="shared" si="42"/>
        <v>12</v>
      </c>
      <c r="CE59" s="1">
        <f t="shared" si="43"/>
        <v>102</v>
      </c>
      <c r="CF59" s="150">
        <f t="shared" si="27"/>
        <v>23</v>
      </c>
      <c r="CG59" s="5" t="str">
        <f t="shared" si="28"/>
        <v>пішохідний </v>
      </c>
      <c r="CH59" s="144" t="str">
        <f t="shared" si="29"/>
        <v>1 к.с.</v>
      </c>
    </row>
    <row r="60" spans="1:92" s="2" customFormat="1" ht="15" customHeight="1">
      <c r="A60" s="144">
        <v>24</v>
      </c>
      <c r="B60" s="3" t="str">
        <f>VLOOKUP(A60,регістрація!B:AB,5,FALSE)</f>
        <v>водний</v>
      </c>
      <c r="C60" s="10" t="str">
        <f>VLOOKUP(A60,регістрація!B:AB,6,FALSE)</f>
        <v>2 к.с.</v>
      </c>
      <c r="D60" s="145" t="s">
        <v>372</v>
      </c>
      <c r="E60" s="144"/>
      <c r="M60" s="146">
        <f t="shared" si="30"/>
        <v>0</v>
      </c>
      <c r="O60" s="2">
        <v>1</v>
      </c>
      <c r="P60" s="2">
        <v>1</v>
      </c>
      <c r="U60" s="147">
        <f t="shared" si="31"/>
        <v>2</v>
      </c>
      <c r="V60" s="148">
        <f t="shared" si="32"/>
        <v>17</v>
      </c>
      <c r="AH60" s="146">
        <f t="shared" si="33"/>
        <v>0</v>
      </c>
      <c r="AL60" s="2">
        <v>1</v>
      </c>
      <c r="AM60" s="147">
        <f t="shared" si="34"/>
        <v>1</v>
      </c>
      <c r="AN60" s="148">
        <f t="shared" si="35"/>
        <v>16</v>
      </c>
      <c r="AO60" s="149"/>
      <c r="AS60" s="148">
        <f t="shared" si="36"/>
        <v>15</v>
      </c>
      <c r="BA60" s="146">
        <f t="shared" si="37"/>
        <v>0</v>
      </c>
      <c r="BE60" s="2">
        <v>3</v>
      </c>
      <c r="BF60" s="2">
        <v>2</v>
      </c>
      <c r="BG60" s="2">
        <v>3</v>
      </c>
      <c r="BH60" s="2">
        <v>3</v>
      </c>
      <c r="BI60" s="2">
        <v>2</v>
      </c>
      <c r="BL60" s="147">
        <f t="shared" si="38"/>
        <v>13</v>
      </c>
      <c r="BM60" s="148">
        <f t="shared" si="39"/>
        <v>53</v>
      </c>
      <c r="BQ60" s="2">
        <v>1</v>
      </c>
      <c r="BW60" s="2">
        <v>1</v>
      </c>
      <c r="BZ60" s="146">
        <f t="shared" si="40"/>
        <v>2</v>
      </c>
      <c r="CB60" s="2">
        <v>1</v>
      </c>
      <c r="CC60" s="147">
        <f t="shared" si="41"/>
        <v>1</v>
      </c>
      <c r="CD60" s="148">
        <f t="shared" si="42"/>
        <v>14</v>
      </c>
      <c r="CE60" s="1">
        <f t="shared" si="43"/>
        <v>115</v>
      </c>
      <c r="CF60" s="150">
        <f t="shared" si="27"/>
        <v>24</v>
      </c>
      <c r="CG60" s="5" t="str">
        <f t="shared" si="28"/>
        <v>водний</v>
      </c>
      <c r="CH60" s="144" t="str">
        <f t="shared" si="29"/>
        <v>2 к.с.</v>
      </c>
      <c r="CI60" s="2">
        <f>CE60</f>
        <v>115</v>
      </c>
      <c r="CJ60" s="2">
        <f>CE61</f>
        <v>97</v>
      </c>
      <c r="CN60" s="1"/>
    </row>
    <row r="61" spans="1:92" s="2" customFormat="1" ht="15" customHeight="1">
      <c r="A61" s="144">
        <v>24</v>
      </c>
      <c r="B61" s="3" t="str">
        <f>VLOOKUP(A61,регістрація!B:AB,5,FALSE)</f>
        <v>водний</v>
      </c>
      <c r="C61" s="10" t="str">
        <f>VLOOKUP(A61,регістрація!B:AB,6,FALSE)</f>
        <v>2 к.с.</v>
      </c>
      <c r="D61" s="145" t="s">
        <v>385</v>
      </c>
      <c r="E61" s="144"/>
      <c r="M61" s="146">
        <f t="shared" si="30"/>
        <v>0</v>
      </c>
      <c r="U61" s="147">
        <f t="shared" si="31"/>
        <v>0</v>
      </c>
      <c r="V61" s="148">
        <f t="shared" si="32"/>
        <v>15</v>
      </c>
      <c r="AH61" s="146">
        <f t="shared" si="33"/>
        <v>0</v>
      </c>
      <c r="AL61" s="2">
        <v>2</v>
      </c>
      <c r="AM61" s="147">
        <f t="shared" si="34"/>
        <v>2</v>
      </c>
      <c r="AN61" s="148">
        <f t="shared" si="35"/>
        <v>17</v>
      </c>
      <c r="AO61" s="149"/>
      <c r="AS61" s="148">
        <f t="shared" si="36"/>
        <v>15</v>
      </c>
      <c r="AT61" s="2">
        <v>1</v>
      </c>
      <c r="AU61" s="2">
        <v>3</v>
      </c>
      <c r="BA61" s="146">
        <f t="shared" si="37"/>
        <v>4</v>
      </c>
      <c r="BE61" s="2">
        <v>1</v>
      </c>
      <c r="BF61" s="2">
        <v>1</v>
      </c>
      <c r="BG61" s="2">
        <v>1</v>
      </c>
      <c r="BL61" s="147">
        <f t="shared" si="38"/>
        <v>3</v>
      </c>
      <c r="BM61" s="148">
        <f t="shared" si="39"/>
        <v>39</v>
      </c>
      <c r="BV61" s="2">
        <v>4</v>
      </c>
      <c r="BZ61" s="146">
        <f t="shared" si="40"/>
        <v>4</v>
      </c>
      <c r="CC61" s="147">
        <f t="shared" si="41"/>
        <v>0</v>
      </c>
      <c r="CD61" s="148">
        <f t="shared" si="42"/>
        <v>11</v>
      </c>
      <c r="CE61" s="1">
        <f t="shared" si="43"/>
        <v>97</v>
      </c>
      <c r="CF61" s="150">
        <f t="shared" si="27"/>
        <v>24</v>
      </c>
      <c r="CG61" s="5" t="str">
        <f t="shared" si="28"/>
        <v>водний</v>
      </c>
      <c r="CH61" s="144" t="str">
        <f t="shared" si="29"/>
        <v>2 к.с.</v>
      </c>
      <c r="CN61" s="1"/>
    </row>
    <row r="62" spans="1:92" s="2" customFormat="1" ht="15" customHeight="1">
      <c r="A62" s="144">
        <v>25</v>
      </c>
      <c r="B62" s="3" t="str">
        <f>VLOOKUP(A62,регістрація!B:AB,5,FALSE)</f>
        <v>вело</v>
      </c>
      <c r="C62" s="10" t="str">
        <f>VLOOKUP(A62,регістрація!B:AB,6,FALSE)</f>
        <v>3 к.с.</v>
      </c>
      <c r="D62" s="145" t="s">
        <v>370</v>
      </c>
      <c r="E62" s="144"/>
      <c r="F62" s="165">
        <v>0</v>
      </c>
      <c r="G62" s="165">
        <v>0</v>
      </c>
      <c r="H62" s="165">
        <v>2</v>
      </c>
      <c r="I62" s="165">
        <v>0</v>
      </c>
      <c r="J62" s="165">
        <v>0</v>
      </c>
      <c r="K62" s="165">
        <v>0</v>
      </c>
      <c r="L62" s="165">
        <v>0</v>
      </c>
      <c r="M62" s="168">
        <f>SUM(F62:L62)</f>
        <v>2</v>
      </c>
      <c r="N62" s="165">
        <v>0</v>
      </c>
      <c r="O62" s="165">
        <v>1</v>
      </c>
      <c r="P62" s="165">
        <v>1</v>
      </c>
      <c r="Q62" s="165">
        <v>0</v>
      </c>
      <c r="R62" s="165">
        <v>0</v>
      </c>
      <c r="S62" s="165">
        <v>0</v>
      </c>
      <c r="T62" s="165">
        <v>0</v>
      </c>
      <c r="U62" s="169">
        <f>SUM(N62:T62)</f>
        <v>2</v>
      </c>
      <c r="V62" s="170">
        <f>15-M62+U62</f>
        <v>15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0</v>
      </c>
      <c r="AC62" s="165">
        <v>0</v>
      </c>
      <c r="AD62" s="165">
        <v>0</v>
      </c>
      <c r="AE62" s="165">
        <v>0</v>
      </c>
      <c r="AF62" s="165">
        <v>0</v>
      </c>
      <c r="AG62" s="165">
        <v>0</v>
      </c>
      <c r="AH62" s="168">
        <f>SUM(W62:AG62)</f>
        <v>0</v>
      </c>
      <c r="AI62" s="165">
        <v>0</v>
      </c>
      <c r="AJ62" s="165">
        <v>0</v>
      </c>
      <c r="AK62" s="165">
        <v>0</v>
      </c>
      <c r="AL62" s="165">
        <v>2</v>
      </c>
      <c r="AM62" s="169">
        <f>SUM(AI62:AL62)</f>
        <v>2</v>
      </c>
      <c r="AN62" s="170">
        <f>15-AH62+AM62</f>
        <v>17</v>
      </c>
      <c r="AO62" s="166">
        <v>0</v>
      </c>
      <c r="AP62" s="165">
        <v>0</v>
      </c>
      <c r="AQ62" s="165">
        <v>2</v>
      </c>
      <c r="AR62" s="165">
        <v>0</v>
      </c>
      <c r="AS62" s="170">
        <f>15+SUM(AP62:AR62)-AO62</f>
        <v>17</v>
      </c>
      <c r="AT62" s="165">
        <v>0</v>
      </c>
      <c r="AU62" s="165">
        <v>0</v>
      </c>
      <c r="AV62" s="165">
        <v>0</v>
      </c>
      <c r="AW62" s="165">
        <v>1</v>
      </c>
      <c r="AX62" s="165">
        <v>0</v>
      </c>
      <c r="AY62" s="165">
        <v>0</v>
      </c>
      <c r="AZ62" s="165">
        <v>0</v>
      </c>
      <c r="BA62" s="168">
        <f>SUM(AT62:AZ62)</f>
        <v>1</v>
      </c>
      <c r="BB62" s="165">
        <v>0</v>
      </c>
      <c r="BC62" s="165">
        <v>0</v>
      </c>
      <c r="BD62" s="165">
        <v>0</v>
      </c>
      <c r="BE62" s="165">
        <v>0</v>
      </c>
      <c r="BF62" s="165">
        <v>0</v>
      </c>
      <c r="BG62" s="165">
        <v>0</v>
      </c>
      <c r="BH62" s="165">
        <v>1</v>
      </c>
      <c r="BI62" s="165">
        <v>0</v>
      </c>
      <c r="BJ62" s="165">
        <v>0</v>
      </c>
      <c r="BK62" s="165">
        <v>0</v>
      </c>
      <c r="BL62" s="169">
        <f>SUM(BB62:BK62)</f>
        <v>1</v>
      </c>
      <c r="BM62" s="170">
        <f>40-BA62+BL62</f>
        <v>40</v>
      </c>
      <c r="BN62" s="165">
        <v>0</v>
      </c>
      <c r="BO62" s="165">
        <v>0</v>
      </c>
      <c r="BP62" s="165">
        <v>0</v>
      </c>
      <c r="BQ62" s="165">
        <v>0</v>
      </c>
      <c r="BR62" s="165">
        <v>0</v>
      </c>
      <c r="BS62" s="165">
        <v>0</v>
      </c>
      <c r="BT62" s="165">
        <v>0</v>
      </c>
      <c r="BU62" s="165">
        <v>0</v>
      </c>
      <c r="BV62" s="165">
        <v>0</v>
      </c>
      <c r="BW62" s="165">
        <v>0</v>
      </c>
      <c r="BX62" s="165">
        <v>0</v>
      </c>
      <c r="BY62" s="165">
        <v>3</v>
      </c>
      <c r="BZ62" s="168">
        <f>SUM(BN62:BY62)</f>
        <v>3</v>
      </c>
      <c r="CA62" s="165">
        <v>1</v>
      </c>
      <c r="CB62" s="165">
        <v>0</v>
      </c>
      <c r="CC62" s="147">
        <f t="shared" si="41"/>
        <v>1</v>
      </c>
      <c r="CD62" s="148">
        <f t="shared" si="42"/>
        <v>13</v>
      </c>
      <c r="CE62" s="1">
        <f t="shared" si="43"/>
        <v>102</v>
      </c>
      <c r="CF62" s="150">
        <f t="shared" si="27"/>
        <v>25</v>
      </c>
      <c r="CG62" s="5" t="str">
        <f t="shared" si="28"/>
        <v>вело</v>
      </c>
      <c r="CH62" s="144" t="str">
        <f t="shared" si="29"/>
        <v>3 к.с.</v>
      </c>
      <c r="CI62" s="2">
        <f>CE62</f>
        <v>102</v>
      </c>
      <c r="CJ62" s="2">
        <f>CE63</f>
        <v>109</v>
      </c>
      <c r="CK62" s="2">
        <f>CE64</f>
        <v>105</v>
      </c>
      <c r="CM62" s="144"/>
      <c r="CN62" s="1"/>
    </row>
    <row r="63" spans="1:86" s="2" customFormat="1" ht="15" customHeight="1">
      <c r="A63" s="144">
        <v>25</v>
      </c>
      <c r="B63" s="3" t="str">
        <f>VLOOKUP(A63,регістрація!B:AB,5,FALSE)</f>
        <v>вело</v>
      </c>
      <c r="C63" s="10" t="str">
        <f>VLOOKUP(A63,регістрація!B:AB,6,FALSE)</f>
        <v>3 к.с.</v>
      </c>
      <c r="D63" s="145" t="s">
        <v>375</v>
      </c>
      <c r="E63" s="144"/>
      <c r="F63" s="171"/>
      <c r="G63" s="171"/>
      <c r="H63" s="171"/>
      <c r="I63" s="171"/>
      <c r="J63" s="171"/>
      <c r="K63" s="171"/>
      <c r="L63" s="171"/>
      <c r="M63" s="168">
        <f>SUM(F63:L63)</f>
        <v>0</v>
      </c>
      <c r="N63" s="171">
        <v>1</v>
      </c>
      <c r="O63" s="171">
        <v>1</v>
      </c>
      <c r="P63" s="171">
        <v>1</v>
      </c>
      <c r="Q63" s="171"/>
      <c r="R63" s="171"/>
      <c r="S63" s="171"/>
      <c r="T63" s="171"/>
      <c r="U63" s="169">
        <f>SUM(N63:T63)</f>
        <v>3</v>
      </c>
      <c r="V63" s="170">
        <f>15-M63+U63</f>
        <v>18</v>
      </c>
      <c r="W63" s="171"/>
      <c r="X63" s="171">
        <v>1</v>
      </c>
      <c r="Y63" s="171"/>
      <c r="Z63" s="171"/>
      <c r="AA63" s="171"/>
      <c r="AB63" s="171"/>
      <c r="AC63" s="171"/>
      <c r="AD63" s="171"/>
      <c r="AE63" s="171"/>
      <c r="AF63" s="171"/>
      <c r="AG63" s="171"/>
      <c r="AH63" s="168">
        <f>SUM(W63:AG63)</f>
        <v>1</v>
      </c>
      <c r="AI63" s="171">
        <v>1</v>
      </c>
      <c r="AJ63" s="171"/>
      <c r="AK63" s="171">
        <v>1</v>
      </c>
      <c r="AL63" s="171">
        <v>1</v>
      </c>
      <c r="AM63" s="169">
        <f>SUM(AI63:AL63)</f>
        <v>3</v>
      </c>
      <c r="AN63" s="170">
        <f>15-AH63+AM63</f>
        <v>17</v>
      </c>
      <c r="AO63" s="171"/>
      <c r="AP63" s="171"/>
      <c r="AQ63" s="171">
        <v>2</v>
      </c>
      <c r="AR63" s="171"/>
      <c r="AS63" s="170">
        <f>15+SUM(AP63:AR63)-AO63</f>
        <v>17</v>
      </c>
      <c r="AT63" s="171"/>
      <c r="AU63" s="171"/>
      <c r="AV63" s="171"/>
      <c r="AW63" s="171"/>
      <c r="AX63" s="171"/>
      <c r="AY63" s="171"/>
      <c r="AZ63" s="171"/>
      <c r="BA63" s="168">
        <f>SUM(AT63:AZ63)</f>
        <v>0</v>
      </c>
      <c r="BB63" s="171"/>
      <c r="BC63" s="171"/>
      <c r="BD63" s="171"/>
      <c r="BE63" s="171"/>
      <c r="BF63" s="171"/>
      <c r="BG63" s="171"/>
      <c r="BH63" s="171">
        <v>3</v>
      </c>
      <c r="BI63" s="171">
        <v>2</v>
      </c>
      <c r="BJ63" s="171"/>
      <c r="BK63" s="171"/>
      <c r="BL63" s="169">
        <f>SUM(BB63:BK63)</f>
        <v>5</v>
      </c>
      <c r="BM63" s="170">
        <f>40-BA63+BL63</f>
        <v>45</v>
      </c>
      <c r="BN63" s="171"/>
      <c r="BO63" s="171"/>
      <c r="BP63" s="171"/>
      <c r="BQ63" s="171"/>
      <c r="BR63" s="171"/>
      <c r="BS63" s="171"/>
      <c r="BT63" s="171"/>
      <c r="BU63" s="171"/>
      <c r="BV63" s="171">
        <v>2</v>
      </c>
      <c r="BW63" s="171">
        <v>1</v>
      </c>
      <c r="BX63" s="171">
        <v>2</v>
      </c>
      <c r="BY63" s="171">
        <v>2</v>
      </c>
      <c r="BZ63" s="168">
        <f>SUM(BN63:BY63)</f>
        <v>7</v>
      </c>
      <c r="CA63" s="171">
        <v>2</v>
      </c>
      <c r="CB63" s="171">
        <v>2</v>
      </c>
      <c r="CC63" s="147">
        <f t="shared" si="41"/>
        <v>4</v>
      </c>
      <c r="CD63" s="148">
        <f t="shared" si="42"/>
        <v>12</v>
      </c>
      <c r="CE63" s="1">
        <f t="shared" si="43"/>
        <v>109</v>
      </c>
      <c r="CF63" s="150">
        <f t="shared" si="27"/>
        <v>25</v>
      </c>
      <c r="CG63" s="5" t="str">
        <f t="shared" si="28"/>
        <v>вело</v>
      </c>
      <c r="CH63" s="144" t="str">
        <f t="shared" si="29"/>
        <v>3 к.с.</v>
      </c>
    </row>
    <row r="64" spans="1:86" s="2" customFormat="1" ht="15" customHeight="1">
      <c r="A64" s="144">
        <v>25</v>
      </c>
      <c r="B64" s="3" t="str">
        <f>VLOOKUP(A64,регістрація!B:AB,5,FALSE)</f>
        <v>вело</v>
      </c>
      <c r="C64" s="10" t="str">
        <f>VLOOKUP(A64,регістрація!B:AB,6,FALSE)</f>
        <v>3 к.с.</v>
      </c>
      <c r="D64" s="145" t="s">
        <v>369</v>
      </c>
      <c r="E64" s="144"/>
      <c r="F64" s="171"/>
      <c r="G64" s="171"/>
      <c r="H64" s="171"/>
      <c r="I64" s="171"/>
      <c r="J64" s="171"/>
      <c r="K64" s="171"/>
      <c r="L64" s="171"/>
      <c r="M64" s="168">
        <f>SUM(F64:L64)</f>
        <v>0</v>
      </c>
      <c r="N64" s="171"/>
      <c r="O64" s="171">
        <v>1</v>
      </c>
      <c r="P64" s="171"/>
      <c r="Q64" s="171"/>
      <c r="R64" s="171"/>
      <c r="S64" s="171"/>
      <c r="T64" s="171"/>
      <c r="U64" s="169">
        <f>SUM(N64:T64)</f>
        <v>1</v>
      </c>
      <c r="V64" s="170">
        <f>15-M64+U64</f>
        <v>16</v>
      </c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68">
        <f>SUM(W64:AG64)</f>
        <v>0</v>
      </c>
      <c r="AI64" s="171"/>
      <c r="AJ64" s="171"/>
      <c r="AK64" s="171"/>
      <c r="AL64" s="171">
        <v>2</v>
      </c>
      <c r="AM64" s="169">
        <f>SUM(AI64:AL64)</f>
        <v>2</v>
      </c>
      <c r="AN64" s="170">
        <f>15-AH64+AM64</f>
        <v>17</v>
      </c>
      <c r="AO64" s="171"/>
      <c r="AP64" s="171"/>
      <c r="AQ64" s="171">
        <v>2</v>
      </c>
      <c r="AR64" s="171"/>
      <c r="AS64" s="170">
        <f>15+SUM(AP64:AR64)-AO64</f>
        <v>17</v>
      </c>
      <c r="AT64" s="171"/>
      <c r="AU64" s="171"/>
      <c r="AV64" s="171"/>
      <c r="AW64" s="171"/>
      <c r="AX64" s="171"/>
      <c r="AY64" s="171"/>
      <c r="AZ64" s="171"/>
      <c r="BA64" s="168">
        <f>SUM(AT64:AZ64)</f>
        <v>0</v>
      </c>
      <c r="BB64" s="171"/>
      <c r="BC64" s="171"/>
      <c r="BD64" s="171">
        <v>1</v>
      </c>
      <c r="BE64" s="171"/>
      <c r="BF64" s="171"/>
      <c r="BG64" s="171"/>
      <c r="BH64" s="171">
        <v>1</v>
      </c>
      <c r="BI64" s="171"/>
      <c r="BJ64" s="171"/>
      <c r="BK64" s="171"/>
      <c r="BL64" s="169">
        <f>SUM(BB64:BK64)</f>
        <v>2</v>
      </c>
      <c r="BM64" s="170">
        <f>40-BA64+BL64</f>
        <v>42</v>
      </c>
      <c r="BN64" s="171"/>
      <c r="BO64" s="171"/>
      <c r="BP64" s="171"/>
      <c r="BQ64" s="171"/>
      <c r="BR64" s="171"/>
      <c r="BS64" s="171"/>
      <c r="BT64" s="171"/>
      <c r="BU64" s="171"/>
      <c r="BV64" s="171"/>
      <c r="BW64" s="171">
        <v>1</v>
      </c>
      <c r="BX64" s="171"/>
      <c r="BY64" s="171">
        <v>1</v>
      </c>
      <c r="BZ64" s="168">
        <f>SUM(BN64:BY64)</f>
        <v>2</v>
      </c>
      <c r="CA64" s="171"/>
      <c r="CB64" s="171"/>
      <c r="CC64" s="147">
        <f t="shared" si="41"/>
        <v>0</v>
      </c>
      <c r="CD64" s="148">
        <f t="shared" si="42"/>
        <v>13</v>
      </c>
      <c r="CE64" s="1">
        <f t="shared" si="43"/>
        <v>105</v>
      </c>
      <c r="CF64" s="150">
        <f t="shared" si="27"/>
        <v>25</v>
      </c>
      <c r="CG64" s="5" t="str">
        <f t="shared" si="28"/>
        <v>вело</v>
      </c>
      <c r="CH64" s="144" t="str">
        <f t="shared" si="29"/>
        <v>3 к.с.</v>
      </c>
    </row>
    <row r="65" spans="1:92" s="2" customFormat="1" ht="15" customHeight="1">
      <c r="A65" s="144">
        <v>26</v>
      </c>
      <c r="B65" s="3" t="str">
        <f>VLOOKUP(A65,регістрація!B:AB,5,FALSE)</f>
        <v>вело</v>
      </c>
      <c r="C65" s="10" t="str">
        <f>VLOOKUP(A65,регістрація!B:AB,6,FALSE)</f>
        <v>3 с.с.</v>
      </c>
      <c r="D65" s="145" t="s">
        <v>374</v>
      </c>
      <c r="E65" s="144"/>
      <c r="F65" s="171">
        <v>2</v>
      </c>
      <c r="G65" s="171"/>
      <c r="H65" s="171"/>
      <c r="I65" s="171"/>
      <c r="J65" s="171"/>
      <c r="K65" s="171"/>
      <c r="L65" s="171"/>
      <c r="M65" s="168">
        <f>SUM(F65:L65)</f>
        <v>2</v>
      </c>
      <c r="N65" s="171"/>
      <c r="O65" s="171"/>
      <c r="P65" s="171"/>
      <c r="Q65" s="171"/>
      <c r="R65" s="171"/>
      <c r="S65" s="171"/>
      <c r="T65" s="171"/>
      <c r="U65" s="169">
        <f>SUM(N65:T65)</f>
        <v>0</v>
      </c>
      <c r="V65" s="170">
        <f>15-M65+U65</f>
        <v>13</v>
      </c>
      <c r="W65" s="171"/>
      <c r="X65" s="171"/>
      <c r="Y65" s="171"/>
      <c r="Z65" s="171"/>
      <c r="AA65" s="171"/>
      <c r="AB65" s="171"/>
      <c r="AC65" s="171">
        <v>3</v>
      </c>
      <c r="AD65" s="171"/>
      <c r="AE65" s="171"/>
      <c r="AF65" s="171"/>
      <c r="AG65" s="171"/>
      <c r="AH65" s="168">
        <f>SUM(W65:AG65)</f>
        <v>3</v>
      </c>
      <c r="AI65" s="171"/>
      <c r="AJ65" s="171"/>
      <c r="AK65" s="171"/>
      <c r="AL65" s="171">
        <v>1</v>
      </c>
      <c r="AM65" s="169">
        <f>SUM(AI65:AL65)</f>
        <v>1</v>
      </c>
      <c r="AN65" s="170">
        <f>15-AH65+AM65</f>
        <v>13</v>
      </c>
      <c r="AO65" s="171"/>
      <c r="AP65" s="171"/>
      <c r="AQ65" s="171"/>
      <c r="AR65" s="171"/>
      <c r="AS65" s="170">
        <f>15+SUM(AP65:AR65)-AO65</f>
        <v>15</v>
      </c>
      <c r="AT65" s="171"/>
      <c r="AU65" s="171">
        <v>2</v>
      </c>
      <c r="AV65" s="171"/>
      <c r="AW65" s="171">
        <v>2</v>
      </c>
      <c r="AX65" s="171"/>
      <c r="AY65" s="171"/>
      <c r="AZ65" s="171">
        <v>1</v>
      </c>
      <c r="BA65" s="168">
        <f>SUM(AT65:AZ65)</f>
        <v>5</v>
      </c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69">
        <f>SUM(BB65:BK65)</f>
        <v>0</v>
      </c>
      <c r="BM65" s="170">
        <f>40-BA65+BL65</f>
        <v>35</v>
      </c>
      <c r="BN65" s="171"/>
      <c r="BO65" s="171"/>
      <c r="BP65" s="171">
        <v>2</v>
      </c>
      <c r="BQ65" s="171">
        <v>2</v>
      </c>
      <c r="BR65" s="171"/>
      <c r="BS65" s="171"/>
      <c r="BT65" s="171"/>
      <c r="BU65" s="171"/>
      <c r="BV65" s="171"/>
      <c r="BW65" s="171">
        <v>1</v>
      </c>
      <c r="BX65" s="171"/>
      <c r="BY65" s="171"/>
      <c r="BZ65" s="168">
        <f>SUM(BN65:BY65)</f>
        <v>5</v>
      </c>
      <c r="CA65" s="171"/>
      <c r="CB65" s="171"/>
      <c r="CC65" s="147">
        <f t="shared" si="41"/>
        <v>0</v>
      </c>
      <c r="CD65" s="148">
        <f t="shared" si="42"/>
        <v>10</v>
      </c>
      <c r="CE65" s="1">
        <v>0</v>
      </c>
      <c r="CF65" s="150">
        <f t="shared" si="27"/>
        <v>26</v>
      </c>
      <c r="CG65" s="5" t="str">
        <f t="shared" si="28"/>
        <v>вело</v>
      </c>
      <c r="CH65" s="144" t="str">
        <f t="shared" si="29"/>
        <v>3 с.с.</v>
      </c>
      <c r="CI65" s="2">
        <f>CE65</f>
        <v>0</v>
      </c>
      <c r="CJ65" s="2">
        <f>CE66</f>
        <v>0</v>
      </c>
      <c r="CM65" s="144"/>
      <c r="CN65" s="1"/>
    </row>
    <row r="66" spans="1:92" s="2" customFormat="1" ht="15" customHeight="1">
      <c r="A66" s="144">
        <v>26</v>
      </c>
      <c r="B66" s="3" t="str">
        <f>VLOOKUP(A66,регістрація!B:AB,5,FALSE)</f>
        <v>вело</v>
      </c>
      <c r="C66" s="10" t="str">
        <f>VLOOKUP(A66,регістрація!B:AB,6,FALSE)</f>
        <v>3 с.с.</v>
      </c>
      <c r="D66" s="145" t="s">
        <v>397</v>
      </c>
      <c r="E66" s="144"/>
      <c r="F66" s="171"/>
      <c r="G66" s="171"/>
      <c r="H66" s="171"/>
      <c r="I66" s="171"/>
      <c r="J66" s="171"/>
      <c r="K66" s="171"/>
      <c r="L66" s="171"/>
      <c r="M66" s="168">
        <f>SUM(F66:L66)</f>
        <v>0</v>
      </c>
      <c r="N66" s="171">
        <v>1</v>
      </c>
      <c r="O66" s="171"/>
      <c r="P66" s="171"/>
      <c r="Q66" s="171"/>
      <c r="R66" s="171"/>
      <c r="S66" s="171"/>
      <c r="T66" s="171"/>
      <c r="U66" s="169">
        <f>SUM(N66:T66)</f>
        <v>1</v>
      </c>
      <c r="V66" s="170">
        <f>15-M66+U66</f>
        <v>16</v>
      </c>
      <c r="W66" s="171"/>
      <c r="X66" s="171"/>
      <c r="Y66" s="171"/>
      <c r="Z66" s="171"/>
      <c r="AA66" s="171"/>
      <c r="AB66" s="171"/>
      <c r="AC66" s="171">
        <v>5</v>
      </c>
      <c r="AD66" s="171"/>
      <c r="AE66" s="171"/>
      <c r="AF66" s="171"/>
      <c r="AG66" s="171"/>
      <c r="AH66" s="168">
        <f>SUM(W66:AG66)</f>
        <v>5</v>
      </c>
      <c r="AI66" s="171"/>
      <c r="AJ66" s="171"/>
      <c r="AK66" s="171"/>
      <c r="AL66" s="171"/>
      <c r="AM66" s="169">
        <f>SUM(AI66:AL66)</f>
        <v>0</v>
      </c>
      <c r="AN66" s="170">
        <f>15-AH66+AM66</f>
        <v>10</v>
      </c>
      <c r="AO66" s="171">
        <v>1</v>
      </c>
      <c r="AP66" s="171"/>
      <c r="AQ66" s="171"/>
      <c r="AR66" s="171"/>
      <c r="AS66" s="170">
        <f>15+SUM(AP66:AR66)-AO66</f>
        <v>14</v>
      </c>
      <c r="AT66" s="171"/>
      <c r="AU66" s="171"/>
      <c r="AV66" s="171"/>
      <c r="AW66" s="171">
        <v>5</v>
      </c>
      <c r="AX66" s="171"/>
      <c r="AY66" s="171"/>
      <c r="AZ66" s="171"/>
      <c r="BA66" s="168">
        <f>SUM(AT66:AZ66)</f>
        <v>5</v>
      </c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69">
        <f>SUM(BB66:BK66)</f>
        <v>0</v>
      </c>
      <c r="BM66" s="170">
        <f>40-BA66+BL66</f>
        <v>35</v>
      </c>
      <c r="BN66" s="171"/>
      <c r="BO66" s="171"/>
      <c r="BP66" s="171">
        <v>2</v>
      </c>
      <c r="BQ66" s="171">
        <v>2</v>
      </c>
      <c r="BR66" s="171"/>
      <c r="BS66" s="171"/>
      <c r="BT66" s="171"/>
      <c r="BU66" s="171"/>
      <c r="BV66" s="171"/>
      <c r="BW66" s="171"/>
      <c r="BX66" s="171"/>
      <c r="BY66" s="171"/>
      <c r="BZ66" s="168">
        <f>SUM(BN66:BY66)</f>
        <v>4</v>
      </c>
      <c r="CA66" s="171"/>
      <c r="CB66" s="171"/>
      <c r="CC66" s="147">
        <f t="shared" si="41"/>
        <v>0</v>
      </c>
      <c r="CD66" s="148">
        <f t="shared" si="42"/>
        <v>11</v>
      </c>
      <c r="CE66" s="1">
        <v>0</v>
      </c>
      <c r="CF66" s="150">
        <f t="shared" si="27"/>
        <v>26</v>
      </c>
      <c r="CG66" s="5" t="str">
        <f t="shared" si="28"/>
        <v>вело</v>
      </c>
      <c r="CH66" s="144" t="str">
        <f t="shared" si="29"/>
        <v>3 с.с.</v>
      </c>
      <c r="CN66" s="1"/>
    </row>
    <row r="67" spans="1:92" s="2" customFormat="1" ht="15" customHeight="1">
      <c r="A67" s="144">
        <v>27</v>
      </c>
      <c r="B67" s="3" t="str">
        <f>VLOOKUP(A67,регістрація!B:AB,5,FALSE)</f>
        <v>мото</v>
      </c>
      <c r="C67" s="10" t="str">
        <f>VLOOKUP(A67,регістрація!B:AB,6,FALSE)</f>
        <v>1 к.с.</v>
      </c>
      <c r="D67" s="145" t="s">
        <v>386</v>
      </c>
      <c r="E67" s="144"/>
      <c r="F67" s="165">
        <v>1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5">
        <v>0</v>
      </c>
      <c r="M67" s="168">
        <f>SUM(F67:L67)</f>
        <v>1</v>
      </c>
      <c r="N67" s="165">
        <v>1</v>
      </c>
      <c r="O67" s="165">
        <v>0</v>
      </c>
      <c r="P67" s="165">
        <v>1</v>
      </c>
      <c r="Q67" s="165">
        <v>0</v>
      </c>
      <c r="R67" s="165">
        <v>0</v>
      </c>
      <c r="S67" s="165">
        <v>0</v>
      </c>
      <c r="T67" s="165">
        <v>0</v>
      </c>
      <c r="U67" s="169">
        <f>SUM(N67:T67)</f>
        <v>2</v>
      </c>
      <c r="V67" s="170">
        <f>15-M67+U67</f>
        <v>16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5">
        <v>3</v>
      </c>
      <c r="AD67" s="165">
        <v>0</v>
      </c>
      <c r="AE67" s="165">
        <v>0</v>
      </c>
      <c r="AF67" s="165">
        <v>0</v>
      </c>
      <c r="AG67" s="165">
        <v>0</v>
      </c>
      <c r="AH67" s="168">
        <f>SUM(W67:AG67)</f>
        <v>3</v>
      </c>
      <c r="AI67" s="165">
        <v>1</v>
      </c>
      <c r="AJ67" s="165">
        <v>0</v>
      </c>
      <c r="AK67" s="165">
        <v>0</v>
      </c>
      <c r="AL67" s="165">
        <v>1</v>
      </c>
      <c r="AM67" s="169">
        <f>SUM(AI67:AL67)</f>
        <v>2</v>
      </c>
      <c r="AN67" s="170">
        <f>15-AH67+AM67</f>
        <v>14</v>
      </c>
      <c r="AO67" s="166">
        <v>0</v>
      </c>
      <c r="AP67" s="165">
        <v>0</v>
      </c>
      <c r="AQ67" s="165">
        <v>0</v>
      </c>
      <c r="AR67" s="165">
        <v>0</v>
      </c>
      <c r="AS67" s="170">
        <f>15+SUM(AP67:AR67)-AO67</f>
        <v>15</v>
      </c>
      <c r="AT67" s="165">
        <v>0</v>
      </c>
      <c r="AU67" s="165">
        <v>0</v>
      </c>
      <c r="AV67" s="165">
        <v>0</v>
      </c>
      <c r="AW67" s="165">
        <v>0</v>
      </c>
      <c r="AX67" s="165">
        <v>0</v>
      </c>
      <c r="AY67" s="165">
        <v>0</v>
      </c>
      <c r="AZ67" s="165">
        <v>0</v>
      </c>
      <c r="BA67" s="168">
        <f>SUM(AT67:AZ67)</f>
        <v>0</v>
      </c>
      <c r="BB67" s="165">
        <v>0</v>
      </c>
      <c r="BC67" s="165">
        <v>0</v>
      </c>
      <c r="BD67" s="165">
        <v>0</v>
      </c>
      <c r="BE67" s="165">
        <v>0</v>
      </c>
      <c r="BF67" s="165">
        <v>0</v>
      </c>
      <c r="BG67" s="165">
        <v>0</v>
      </c>
      <c r="BH67" s="165">
        <v>3</v>
      </c>
      <c r="BI67" s="165">
        <v>0</v>
      </c>
      <c r="BJ67" s="165">
        <v>0</v>
      </c>
      <c r="BK67" s="165">
        <v>0</v>
      </c>
      <c r="BL67" s="169">
        <f>SUM(BB67:BK67)</f>
        <v>3</v>
      </c>
      <c r="BM67" s="170">
        <f>40-BA67+BL67</f>
        <v>43</v>
      </c>
      <c r="BN67" s="165">
        <v>0</v>
      </c>
      <c r="BO67" s="165">
        <v>0</v>
      </c>
      <c r="BP67" s="165">
        <v>0</v>
      </c>
      <c r="BQ67" s="165">
        <v>1</v>
      </c>
      <c r="BR67" s="165">
        <v>0</v>
      </c>
      <c r="BS67" s="165">
        <v>0</v>
      </c>
      <c r="BT67" s="165">
        <v>0</v>
      </c>
      <c r="BU67" s="165">
        <v>0</v>
      </c>
      <c r="BV67" s="165">
        <v>3</v>
      </c>
      <c r="BW67" s="165">
        <v>0</v>
      </c>
      <c r="BX67" s="165">
        <v>0</v>
      </c>
      <c r="BY67" s="165">
        <v>0</v>
      </c>
      <c r="BZ67" s="168">
        <f>SUM(BN67:BY67)</f>
        <v>4</v>
      </c>
      <c r="CA67" s="165">
        <v>2</v>
      </c>
      <c r="CB67" s="165">
        <v>0</v>
      </c>
      <c r="CC67" s="147">
        <f t="shared" si="41"/>
        <v>2</v>
      </c>
      <c r="CD67" s="148">
        <f t="shared" si="42"/>
        <v>13</v>
      </c>
      <c r="CE67" s="1">
        <f t="shared" si="43"/>
        <v>101</v>
      </c>
      <c r="CF67" s="150">
        <f aca="true" t="shared" si="44" ref="CF67:CF75">A67</f>
        <v>27</v>
      </c>
      <c r="CG67" s="5" t="str">
        <f aca="true" t="shared" si="45" ref="CG67:CG75">B67</f>
        <v>мото</v>
      </c>
      <c r="CH67" s="144" t="str">
        <f aca="true" t="shared" si="46" ref="CH67:CH75">C67</f>
        <v>1 к.с.</v>
      </c>
      <c r="CI67" s="2">
        <f>CE67</f>
        <v>101</v>
      </c>
      <c r="CJ67" s="2">
        <f>CE68</f>
        <v>107</v>
      </c>
      <c r="CM67" s="144"/>
      <c r="CN67" s="1"/>
    </row>
    <row r="68" spans="1:94" s="152" customFormat="1" ht="15" customHeight="1">
      <c r="A68" s="144">
        <v>27</v>
      </c>
      <c r="B68" s="3" t="str">
        <f>VLOOKUP(A68,регістрація!B:AB,5,FALSE)</f>
        <v>мото</v>
      </c>
      <c r="C68" s="10" t="str">
        <f>VLOOKUP(A68,регістрація!B:AB,6,FALSE)</f>
        <v>1 к.с.</v>
      </c>
      <c r="D68" s="145" t="s">
        <v>387</v>
      </c>
      <c r="E68" s="144"/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8">
        <f>SUM(F68:L68)</f>
        <v>0</v>
      </c>
      <c r="N68" s="165">
        <v>0</v>
      </c>
      <c r="O68" s="165">
        <v>1</v>
      </c>
      <c r="P68" s="165">
        <v>0</v>
      </c>
      <c r="Q68" s="165">
        <v>1</v>
      </c>
      <c r="R68" s="165">
        <v>0</v>
      </c>
      <c r="S68" s="165">
        <v>0</v>
      </c>
      <c r="T68" s="165">
        <v>0</v>
      </c>
      <c r="U68" s="169">
        <f>SUM(N68:T68)</f>
        <v>2</v>
      </c>
      <c r="V68" s="170">
        <f>15-M68+U68</f>
        <v>17</v>
      </c>
      <c r="W68" s="165">
        <v>0</v>
      </c>
      <c r="X68" s="165">
        <v>0</v>
      </c>
      <c r="Y68" s="165">
        <v>0</v>
      </c>
      <c r="Z68" s="165">
        <v>0</v>
      </c>
      <c r="AA68" s="165">
        <v>0</v>
      </c>
      <c r="AB68" s="165">
        <v>0</v>
      </c>
      <c r="AC68" s="165">
        <v>0</v>
      </c>
      <c r="AD68" s="165">
        <v>0</v>
      </c>
      <c r="AE68" s="165">
        <v>0</v>
      </c>
      <c r="AF68" s="165">
        <v>0</v>
      </c>
      <c r="AG68" s="165">
        <v>0</v>
      </c>
      <c r="AH68" s="168">
        <f>SUM(W68:AG68)</f>
        <v>0</v>
      </c>
      <c r="AI68" s="165">
        <v>2</v>
      </c>
      <c r="AJ68" s="165">
        <v>0</v>
      </c>
      <c r="AK68" s="165">
        <v>0</v>
      </c>
      <c r="AL68" s="165">
        <v>1</v>
      </c>
      <c r="AM68" s="169">
        <f>SUM(AI68:AL68)</f>
        <v>3</v>
      </c>
      <c r="AN68" s="170">
        <f>15-AH68+AM68</f>
        <v>18</v>
      </c>
      <c r="AO68" s="166">
        <v>0</v>
      </c>
      <c r="AP68" s="165">
        <v>0</v>
      </c>
      <c r="AQ68" s="165">
        <v>0</v>
      </c>
      <c r="AR68" s="165">
        <v>0</v>
      </c>
      <c r="AS68" s="170">
        <f>15+SUM(AP68:AR68)-AO68</f>
        <v>15</v>
      </c>
      <c r="AT68" s="165">
        <v>0</v>
      </c>
      <c r="AU68" s="165">
        <v>0</v>
      </c>
      <c r="AV68" s="165">
        <v>0</v>
      </c>
      <c r="AW68" s="165">
        <v>0</v>
      </c>
      <c r="AX68" s="165">
        <v>0</v>
      </c>
      <c r="AY68" s="165">
        <v>0</v>
      </c>
      <c r="AZ68" s="165">
        <v>0</v>
      </c>
      <c r="BA68" s="168">
        <f>SUM(AT68:AZ68)</f>
        <v>0</v>
      </c>
      <c r="BB68" s="165">
        <v>0</v>
      </c>
      <c r="BC68" s="165">
        <v>0</v>
      </c>
      <c r="BD68" s="165">
        <v>0</v>
      </c>
      <c r="BE68" s="165">
        <v>0</v>
      </c>
      <c r="BF68" s="165">
        <v>0</v>
      </c>
      <c r="BG68" s="165">
        <v>0</v>
      </c>
      <c r="BH68" s="165">
        <v>0</v>
      </c>
      <c r="BI68" s="165">
        <v>0</v>
      </c>
      <c r="BJ68" s="165">
        <v>0</v>
      </c>
      <c r="BK68" s="165">
        <v>0</v>
      </c>
      <c r="BL68" s="169">
        <f>SUM(BB68:BK68)</f>
        <v>0</v>
      </c>
      <c r="BM68" s="170">
        <f>40-BA68+BL68</f>
        <v>40</v>
      </c>
      <c r="BN68" s="165">
        <v>0</v>
      </c>
      <c r="BO68" s="165">
        <v>0</v>
      </c>
      <c r="BP68" s="165">
        <v>0</v>
      </c>
      <c r="BQ68" s="165">
        <v>0</v>
      </c>
      <c r="BR68" s="165">
        <v>0</v>
      </c>
      <c r="BS68" s="165">
        <v>0</v>
      </c>
      <c r="BT68" s="165">
        <v>0</v>
      </c>
      <c r="BU68" s="165">
        <v>0</v>
      </c>
      <c r="BV68" s="165">
        <v>0</v>
      </c>
      <c r="BW68" s="165">
        <v>0</v>
      </c>
      <c r="BX68" s="165">
        <v>0</v>
      </c>
      <c r="BY68" s="165">
        <v>0</v>
      </c>
      <c r="BZ68" s="168">
        <f>SUM(BN68:BY68)</f>
        <v>0</v>
      </c>
      <c r="CA68" s="165">
        <v>2</v>
      </c>
      <c r="CB68" s="165">
        <v>0</v>
      </c>
      <c r="CC68" s="147">
        <f t="shared" si="41"/>
        <v>2</v>
      </c>
      <c r="CD68" s="148">
        <f t="shared" si="42"/>
        <v>17</v>
      </c>
      <c r="CE68" s="1">
        <f t="shared" si="43"/>
        <v>107</v>
      </c>
      <c r="CF68" s="150">
        <f t="shared" si="44"/>
        <v>27</v>
      </c>
      <c r="CG68" s="5" t="str">
        <f t="shared" si="45"/>
        <v>мото</v>
      </c>
      <c r="CH68" s="144" t="str">
        <f t="shared" si="46"/>
        <v>1 к.с.</v>
      </c>
      <c r="CI68" s="2"/>
      <c r="CJ68" s="2"/>
      <c r="CK68" s="2"/>
      <c r="CL68" s="2"/>
      <c r="CM68" s="2"/>
      <c r="CN68" s="1"/>
      <c r="CO68" s="2"/>
      <c r="CP68" s="2"/>
    </row>
    <row r="69" spans="1:92" s="2" customFormat="1" ht="15" customHeight="1">
      <c r="A69" s="144">
        <v>28</v>
      </c>
      <c r="B69" s="3" t="str">
        <f>VLOOKUP(A69,регістрація!B:AB,5,FALSE)</f>
        <v>пішохідний </v>
      </c>
      <c r="C69" s="10" t="str">
        <f>VLOOKUP(A69,регістрація!B:AB,6,FALSE)</f>
        <v>3 с.с.</v>
      </c>
      <c r="D69" s="145" t="s">
        <v>402</v>
      </c>
      <c r="E69" s="144"/>
      <c r="G69" s="2">
        <v>1</v>
      </c>
      <c r="M69" s="146">
        <f t="shared" si="30"/>
        <v>1</v>
      </c>
      <c r="U69" s="147">
        <f t="shared" si="31"/>
        <v>0</v>
      </c>
      <c r="V69" s="148">
        <f t="shared" si="32"/>
        <v>14</v>
      </c>
      <c r="Y69" s="2">
        <v>1</v>
      </c>
      <c r="AD69" s="2">
        <v>1</v>
      </c>
      <c r="AE69" s="2">
        <v>1</v>
      </c>
      <c r="AH69" s="146">
        <f t="shared" si="33"/>
        <v>3</v>
      </c>
      <c r="AM69" s="147">
        <f t="shared" si="34"/>
        <v>0</v>
      </c>
      <c r="AN69" s="148">
        <f t="shared" si="35"/>
        <v>12</v>
      </c>
      <c r="AO69" s="149"/>
      <c r="AS69" s="148">
        <f t="shared" si="36"/>
        <v>15</v>
      </c>
      <c r="AU69" s="2">
        <v>1</v>
      </c>
      <c r="BA69" s="146">
        <f t="shared" si="37"/>
        <v>1</v>
      </c>
      <c r="BD69" s="2">
        <v>2</v>
      </c>
      <c r="BK69" s="2">
        <v>1</v>
      </c>
      <c r="BL69" s="147">
        <f t="shared" si="38"/>
        <v>3</v>
      </c>
      <c r="BM69" s="148">
        <f t="shared" si="39"/>
        <v>42</v>
      </c>
      <c r="BT69" s="2">
        <v>1</v>
      </c>
      <c r="BU69" s="2">
        <v>9</v>
      </c>
      <c r="BV69" s="2">
        <v>1</v>
      </c>
      <c r="BZ69" s="146">
        <f t="shared" si="40"/>
        <v>11</v>
      </c>
      <c r="CC69" s="147">
        <f t="shared" si="41"/>
        <v>0</v>
      </c>
      <c r="CD69" s="148">
        <f t="shared" si="42"/>
        <v>4</v>
      </c>
      <c r="CE69" s="1">
        <f t="shared" si="43"/>
        <v>87</v>
      </c>
      <c r="CF69" s="150">
        <f t="shared" si="44"/>
        <v>28</v>
      </c>
      <c r="CG69" s="5" t="str">
        <f t="shared" si="45"/>
        <v>пішохідний </v>
      </c>
      <c r="CH69" s="144" t="str">
        <f t="shared" si="46"/>
        <v>3 с.с.</v>
      </c>
      <c r="CI69" s="2">
        <f>CE69</f>
        <v>87</v>
      </c>
      <c r="CJ69" s="2">
        <f>CE70</f>
        <v>88</v>
      </c>
      <c r="CM69" s="144"/>
      <c r="CN69" s="1"/>
    </row>
    <row r="70" spans="1:94" s="152" customFormat="1" ht="15" customHeight="1">
      <c r="A70" s="144">
        <v>28</v>
      </c>
      <c r="B70" s="3" t="str">
        <f>VLOOKUP(A70,регістрація!B:AB,5,FALSE)</f>
        <v>пішохідний </v>
      </c>
      <c r="C70" s="10" t="str">
        <f>VLOOKUP(A70,регістрація!B:AB,6,FALSE)</f>
        <v>3 с.с.</v>
      </c>
      <c r="D70" s="145" t="s">
        <v>403</v>
      </c>
      <c r="E70" s="144"/>
      <c r="F70" s="2"/>
      <c r="G70" s="2"/>
      <c r="H70" s="2"/>
      <c r="I70" s="2"/>
      <c r="J70" s="2"/>
      <c r="K70" s="2"/>
      <c r="L70" s="2"/>
      <c r="M70" s="146">
        <f t="shared" si="30"/>
        <v>0</v>
      </c>
      <c r="N70" s="2"/>
      <c r="O70" s="2"/>
      <c r="P70" s="2"/>
      <c r="Q70" s="2"/>
      <c r="R70" s="2"/>
      <c r="S70" s="2"/>
      <c r="T70" s="2"/>
      <c r="U70" s="147">
        <f t="shared" si="31"/>
        <v>0</v>
      </c>
      <c r="V70" s="148">
        <f t="shared" si="32"/>
        <v>15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46">
        <f t="shared" si="33"/>
        <v>0</v>
      </c>
      <c r="AI70" s="2"/>
      <c r="AJ70" s="2"/>
      <c r="AK70" s="2"/>
      <c r="AL70" s="2"/>
      <c r="AM70" s="147">
        <f t="shared" si="34"/>
        <v>0</v>
      </c>
      <c r="AN70" s="148">
        <f t="shared" si="35"/>
        <v>15</v>
      </c>
      <c r="AO70" s="149"/>
      <c r="AP70" s="2"/>
      <c r="AQ70" s="2"/>
      <c r="AR70" s="2"/>
      <c r="AS70" s="148">
        <f t="shared" si="36"/>
        <v>15</v>
      </c>
      <c r="AT70" s="2"/>
      <c r="AU70" s="2"/>
      <c r="AV70" s="2"/>
      <c r="AW70" s="2"/>
      <c r="AX70" s="2"/>
      <c r="AY70" s="2"/>
      <c r="AZ70" s="2"/>
      <c r="BA70" s="146">
        <f t="shared" si="37"/>
        <v>0</v>
      </c>
      <c r="BB70" s="2"/>
      <c r="BC70" s="2"/>
      <c r="BD70" s="2">
        <v>3</v>
      </c>
      <c r="BE70" s="2"/>
      <c r="BF70" s="2"/>
      <c r="BG70" s="2"/>
      <c r="BH70" s="2"/>
      <c r="BI70" s="2"/>
      <c r="BJ70" s="2"/>
      <c r="BK70" s="2"/>
      <c r="BL70" s="147">
        <f t="shared" si="38"/>
        <v>3</v>
      </c>
      <c r="BM70" s="148">
        <f t="shared" si="39"/>
        <v>43</v>
      </c>
      <c r="BN70" s="2"/>
      <c r="BO70" s="2"/>
      <c r="BP70" s="2"/>
      <c r="BQ70" s="2">
        <v>1</v>
      </c>
      <c r="BR70" s="2"/>
      <c r="BS70" s="2">
        <v>2</v>
      </c>
      <c r="BT70" s="2">
        <v>2</v>
      </c>
      <c r="BU70" s="2">
        <v>10</v>
      </c>
      <c r="BV70" s="2"/>
      <c r="BW70" s="2"/>
      <c r="BX70" s="2"/>
      <c r="BY70" s="2"/>
      <c r="BZ70" s="146">
        <f t="shared" si="40"/>
        <v>15</v>
      </c>
      <c r="CA70" s="2"/>
      <c r="CB70" s="2"/>
      <c r="CC70" s="147">
        <f t="shared" si="41"/>
        <v>0</v>
      </c>
      <c r="CD70" s="148">
        <f t="shared" si="42"/>
        <v>0</v>
      </c>
      <c r="CE70" s="1">
        <f t="shared" si="43"/>
        <v>88</v>
      </c>
      <c r="CF70" s="150">
        <f t="shared" si="44"/>
        <v>28</v>
      </c>
      <c r="CG70" s="5" t="str">
        <f t="shared" si="45"/>
        <v>пішохідний </v>
      </c>
      <c r="CH70" s="144" t="str">
        <f t="shared" si="46"/>
        <v>3 с.с.</v>
      </c>
      <c r="CI70" s="2"/>
      <c r="CJ70" s="2"/>
      <c r="CK70" s="2"/>
      <c r="CL70" s="2"/>
      <c r="CN70" s="153"/>
      <c r="CP70" s="2"/>
    </row>
    <row r="71" spans="1:92" s="2" customFormat="1" ht="15" customHeight="1">
      <c r="A71" s="144">
        <v>30</v>
      </c>
      <c r="B71" s="3" t="str">
        <f>VLOOKUP(A71,регістрація!B:AB,5,FALSE)</f>
        <v>водний</v>
      </c>
      <c r="C71" s="10" t="str">
        <f>VLOOKUP(A71,регістрація!B:AB,6,FALSE)</f>
        <v>1 к.с.</v>
      </c>
      <c r="D71" s="145" t="s">
        <v>384</v>
      </c>
      <c r="E71" s="144"/>
      <c r="M71" s="146">
        <f t="shared" si="30"/>
        <v>0</v>
      </c>
      <c r="O71" s="2">
        <v>1</v>
      </c>
      <c r="U71" s="147">
        <f t="shared" si="31"/>
        <v>1</v>
      </c>
      <c r="V71" s="148">
        <f t="shared" si="32"/>
        <v>16</v>
      </c>
      <c r="AH71" s="146">
        <f t="shared" si="33"/>
        <v>0</v>
      </c>
      <c r="AM71" s="147">
        <f t="shared" si="34"/>
        <v>0</v>
      </c>
      <c r="AN71" s="148">
        <f t="shared" si="35"/>
        <v>15</v>
      </c>
      <c r="AO71" s="149"/>
      <c r="AS71" s="148">
        <f t="shared" si="36"/>
        <v>15</v>
      </c>
      <c r="BA71" s="146">
        <f t="shared" si="37"/>
        <v>0</v>
      </c>
      <c r="BF71" s="2">
        <v>1</v>
      </c>
      <c r="BG71" s="2">
        <v>1</v>
      </c>
      <c r="BL71" s="147">
        <f t="shared" si="38"/>
        <v>2</v>
      </c>
      <c r="BM71" s="148">
        <f t="shared" si="39"/>
        <v>42</v>
      </c>
      <c r="BZ71" s="146">
        <f t="shared" si="40"/>
        <v>0</v>
      </c>
      <c r="CC71" s="147">
        <f t="shared" si="41"/>
        <v>0</v>
      </c>
      <c r="CD71" s="148">
        <f t="shared" si="42"/>
        <v>15</v>
      </c>
      <c r="CE71" s="1">
        <f t="shared" si="43"/>
        <v>103</v>
      </c>
      <c r="CF71" s="150">
        <f t="shared" si="44"/>
        <v>30</v>
      </c>
      <c r="CG71" s="5" t="str">
        <f t="shared" si="45"/>
        <v>водний</v>
      </c>
      <c r="CH71" s="144" t="str">
        <f t="shared" si="46"/>
        <v>1 к.с.</v>
      </c>
      <c r="CI71" s="2">
        <f>CE71</f>
        <v>103</v>
      </c>
      <c r="CJ71" s="2">
        <f>CE72</f>
        <v>109</v>
      </c>
      <c r="CM71" s="144"/>
      <c r="CN71" s="1"/>
    </row>
    <row r="72" spans="1:92" s="2" customFormat="1" ht="15" customHeight="1">
      <c r="A72" s="144">
        <v>30</v>
      </c>
      <c r="B72" s="3" t="str">
        <f>VLOOKUP(A72,регістрація!B:AB,5,FALSE)</f>
        <v>водний</v>
      </c>
      <c r="C72" s="10" t="str">
        <f>VLOOKUP(A72,регістрація!B:AB,6,FALSE)</f>
        <v>1 к.с.</v>
      </c>
      <c r="D72" s="145" t="s">
        <v>383</v>
      </c>
      <c r="E72" s="144"/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68">
        <f>SUM(F72:L72)</f>
        <v>0</v>
      </c>
      <c r="N72" s="171">
        <v>1</v>
      </c>
      <c r="O72" s="171">
        <v>0</v>
      </c>
      <c r="P72" s="171">
        <v>0</v>
      </c>
      <c r="Q72" s="171">
        <v>0</v>
      </c>
      <c r="R72" s="171">
        <v>0</v>
      </c>
      <c r="S72" s="171">
        <v>0</v>
      </c>
      <c r="T72" s="171">
        <v>0</v>
      </c>
      <c r="U72" s="169">
        <f>SUM(N72:T72)</f>
        <v>1</v>
      </c>
      <c r="V72" s="170">
        <f t="shared" si="32"/>
        <v>16</v>
      </c>
      <c r="W72" s="171">
        <v>0</v>
      </c>
      <c r="X72" s="171">
        <v>0</v>
      </c>
      <c r="Y72" s="171">
        <v>0</v>
      </c>
      <c r="Z72" s="171">
        <v>0</v>
      </c>
      <c r="AA72" s="171">
        <v>0</v>
      </c>
      <c r="AB72" s="171">
        <v>0</v>
      </c>
      <c r="AC72" s="171">
        <v>0</v>
      </c>
      <c r="AD72" s="171">
        <v>0</v>
      </c>
      <c r="AE72" s="171">
        <v>0</v>
      </c>
      <c r="AF72" s="171">
        <v>0</v>
      </c>
      <c r="AG72" s="171">
        <v>0</v>
      </c>
      <c r="AH72" s="168">
        <f>SUM(W72:AG72)</f>
        <v>0</v>
      </c>
      <c r="AI72" s="171">
        <v>0</v>
      </c>
      <c r="AJ72" s="171">
        <v>0</v>
      </c>
      <c r="AK72" s="171">
        <v>0</v>
      </c>
      <c r="AL72" s="171">
        <v>0</v>
      </c>
      <c r="AM72" s="169">
        <f>SUM(AI72:AL72)</f>
        <v>0</v>
      </c>
      <c r="AN72" s="170">
        <f t="shared" si="35"/>
        <v>15</v>
      </c>
      <c r="AO72" s="171">
        <v>0</v>
      </c>
      <c r="AP72" s="171">
        <v>0</v>
      </c>
      <c r="AQ72" s="171">
        <v>0</v>
      </c>
      <c r="AR72" s="171">
        <v>0</v>
      </c>
      <c r="AS72" s="170">
        <f>15+SUM(AP72:AR72)-AO72</f>
        <v>15</v>
      </c>
      <c r="AT72" s="171">
        <v>0</v>
      </c>
      <c r="AU72" s="171">
        <v>0</v>
      </c>
      <c r="AV72" s="171">
        <v>0</v>
      </c>
      <c r="AW72" s="171">
        <v>0</v>
      </c>
      <c r="AX72" s="171">
        <v>0</v>
      </c>
      <c r="AY72" s="171">
        <v>0</v>
      </c>
      <c r="AZ72" s="171">
        <v>0</v>
      </c>
      <c r="BA72" s="168">
        <f>SUM(AT72:AZ72)</f>
        <v>0</v>
      </c>
      <c r="BB72" s="171">
        <v>0</v>
      </c>
      <c r="BC72" s="171">
        <v>0</v>
      </c>
      <c r="BD72" s="171">
        <v>0</v>
      </c>
      <c r="BE72" s="171">
        <v>0</v>
      </c>
      <c r="BF72" s="171">
        <v>1</v>
      </c>
      <c r="BG72" s="171">
        <v>1</v>
      </c>
      <c r="BH72" s="171">
        <v>0</v>
      </c>
      <c r="BI72" s="171">
        <v>0</v>
      </c>
      <c r="BJ72" s="171">
        <v>0</v>
      </c>
      <c r="BK72" s="171">
        <v>3</v>
      </c>
      <c r="BL72" s="169">
        <f>SUM(BB72:BK72)</f>
        <v>5</v>
      </c>
      <c r="BM72" s="170">
        <f>40-BA72+BL72</f>
        <v>45</v>
      </c>
      <c r="BN72" s="171">
        <v>0</v>
      </c>
      <c r="BO72" s="171">
        <v>0</v>
      </c>
      <c r="BP72" s="171">
        <v>0</v>
      </c>
      <c r="BQ72" s="171">
        <v>0</v>
      </c>
      <c r="BR72" s="171">
        <v>0</v>
      </c>
      <c r="BS72" s="171">
        <v>0</v>
      </c>
      <c r="BT72" s="171">
        <v>0</v>
      </c>
      <c r="BU72" s="171">
        <v>0</v>
      </c>
      <c r="BV72" s="171">
        <v>0</v>
      </c>
      <c r="BW72" s="171">
        <v>1</v>
      </c>
      <c r="BX72" s="171">
        <v>0</v>
      </c>
      <c r="BY72" s="171">
        <v>0</v>
      </c>
      <c r="BZ72" s="168">
        <f>SUM(BN72:BY72)</f>
        <v>1</v>
      </c>
      <c r="CA72" s="171">
        <v>4</v>
      </c>
      <c r="CB72" s="171">
        <v>0</v>
      </c>
      <c r="CC72" s="147">
        <f t="shared" si="41"/>
        <v>4</v>
      </c>
      <c r="CD72" s="148">
        <f t="shared" si="42"/>
        <v>18</v>
      </c>
      <c r="CE72" s="1">
        <f t="shared" si="43"/>
        <v>109</v>
      </c>
      <c r="CF72" s="150">
        <f t="shared" si="44"/>
        <v>30</v>
      </c>
      <c r="CG72" s="5" t="str">
        <f t="shared" si="45"/>
        <v>водний</v>
      </c>
      <c r="CH72" s="144" t="str">
        <f t="shared" si="46"/>
        <v>1 к.с.</v>
      </c>
      <c r="CN72" s="1"/>
    </row>
    <row r="73" spans="1:92" s="2" customFormat="1" ht="15" customHeight="1">
      <c r="A73" s="144">
        <v>31</v>
      </c>
      <c r="B73" s="3" t="str">
        <f>VLOOKUP(A73,регістрація!B:AB,5,FALSE)</f>
        <v>пішохідний </v>
      </c>
      <c r="C73" s="10" t="str">
        <f>VLOOKUP(A73,регістрація!B:AB,6,FALSE)</f>
        <v>2 к.с.</v>
      </c>
      <c r="D73" s="145" t="s">
        <v>389</v>
      </c>
      <c r="E73" s="144"/>
      <c r="M73" s="146">
        <f t="shared" si="30"/>
        <v>0</v>
      </c>
      <c r="U73" s="147">
        <f t="shared" si="31"/>
        <v>0</v>
      </c>
      <c r="V73" s="148">
        <f t="shared" si="32"/>
        <v>15</v>
      </c>
      <c r="AH73" s="146">
        <f t="shared" si="33"/>
        <v>0</v>
      </c>
      <c r="AM73" s="147">
        <f t="shared" si="34"/>
        <v>0</v>
      </c>
      <c r="AN73" s="148">
        <f t="shared" si="35"/>
        <v>15</v>
      </c>
      <c r="AO73" s="149"/>
      <c r="AS73" s="148">
        <f t="shared" si="36"/>
        <v>15</v>
      </c>
      <c r="BA73" s="146">
        <f t="shared" si="37"/>
        <v>0</v>
      </c>
      <c r="BL73" s="147">
        <f t="shared" si="38"/>
        <v>0</v>
      </c>
      <c r="BM73" s="148">
        <f t="shared" si="39"/>
        <v>40</v>
      </c>
      <c r="BZ73" s="146">
        <f t="shared" si="40"/>
        <v>0</v>
      </c>
      <c r="CC73" s="147">
        <f t="shared" si="41"/>
        <v>0</v>
      </c>
      <c r="CD73" s="148">
        <f t="shared" si="42"/>
        <v>15</v>
      </c>
      <c r="CE73" s="1">
        <v>0</v>
      </c>
      <c r="CF73" s="150">
        <f t="shared" si="44"/>
        <v>31</v>
      </c>
      <c r="CG73" s="5" t="str">
        <f t="shared" si="45"/>
        <v>пішохідний </v>
      </c>
      <c r="CH73" s="144" t="str">
        <f t="shared" si="46"/>
        <v>2 к.с.</v>
      </c>
      <c r="CI73" s="2">
        <f>CE73</f>
        <v>0</v>
      </c>
      <c r="CJ73" s="2">
        <f>CE74</f>
        <v>0</v>
      </c>
      <c r="CK73" s="2">
        <f>CE75</f>
        <v>0</v>
      </c>
      <c r="CN73" s="1"/>
    </row>
    <row r="74" spans="1:92" s="2" customFormat="1" ht="15" customHeight="1">
      <c r="A74" s="144">
        <v>31</v>
      </c>
      <c r="B74" s="3" t="str">
        <f>VLOOKUP(A74,регістрація!B:AB,5,FALSE)</f>
        <v>пішохідний </v>
      </c>
      <c r="C74" s="10" t="str">
        <f>VLOOKUP(A74,регістрація!B:AB,6,FALSE)</f>
        <v>2 к.с.</v>
      </c>
      <c r="D74" s="145" t="s">
        <v>393</v>
      </c>
      <c r="E74" s="144"/>
      <c r="M74" s="146">
        <f t="shared" si="30"/>
        <v>0</v>
      </c>
      <c r="U74" s="147">
        <f t="shared" si="31"/>
        <v>0</v>
      </c>
      <c r="V74" s="148">
        <f t="shared" si="32"/>
        <v>15</v>
      </c>
      <c r="AH74" s="146">
        <f t="shared" si="33"/>
        <v>0</v>
      </c>
      <c r="AM74" s="147">
        <f t="shared" si="34"/>
        <v>0</v>
      </c>
      <c r="AN74" s="148">
        <f t="shared" si="35"/>
        <v>15</v>
      </c>
      <c r="AO74" s="149"/>
      <c r="AS74" s="148">
        <f t="shared" si="36"/>
        <v>15</v>
      </c>
      <c r="BA74" s="146">
        <f t="shared" si="37"/>
        <v>0</v>
      </c>
      <c r="BL74" s="147">
        <f t="shared" si="38"/>
        <v>0</v>
      </c>
      <c r="BM74" s="148">
        <f t="shared" si="39"/>
        <v>40</v>
      </c>
      <c r="BZ74" s="146">
        <f t="shared" si="40"/>
        <v>0</v>
      </c>
      <c r="CC74" s="147">
        <f t="shared" si="41"/>
        <v>0</v>
      </c>
      <c r="CD74" s="148">
        <f t="shared" si="42"/>
        <v>15</v>
      </c>
      <c r="CE74" s="1">
        <v>0</v>
      </c>
      <c r="CF74" s="150">
        <f t="shared" si="44"/>
        <v>31</v>
      </c>
      <c r="CG74" s="5" t="str">
        <f t="shared" si="45"/>
        <v>пішохідний </v>
      </c>
      <c r="CH74" s="144" t="str">
        <f t="shared" si="46"/>
        <v>2 к.с.</v>
      </c>
      <c r="CN74" s="1"/>
    </row>
    <row r="75" spans="1:86" s="2" customFormat="1" ht="15" customHeight="1">
      <c r="A75" s="144">
        <v>31</v>
      </c>
      <c r="B75" s="3" t="str">
        <f>VLOOKUP(A75,регістрація!B:AB,5,FALSE)</f>
        <v>пішохідний </v>
      </c>
      <c r="C75" s="10" t="str">
        <f>VLOOKUP(A75,регістрація!B:AB,6,FALSE)</f>
        <v>2 к.с.</v>
      </c>
      <c r="D75" s="145" t="s">
        <v>390</v>
      </c>
      <c r="E75" s="144"/>
      <c r="M75" s="146">
        <f t="shared" si="30"/>
        <v>0</v>
      </c>
      <c r="U75" s="147">
        <f t="shared" si="31"/>
        <v>0</v>
      </c>
      <c r="V75" s="148">
        <f t="shared" si="32"/>
        <v>15</v>
      </c>
      <c r="AH75" s="146">
        <f t="shared" si="33"/>
        <v>0</v>
      </c>
      <c r="AM75" s="147">
        <f t="shared" si="34"/>
        <v>0</v>
      </c>
      <c r="AN75" s="148">
        <f t="shared" si="35"/>
        <v>15</v>
      </c>
      <c r="AO75" s="149"/>
      <c r="AS75" s="148">
        <f t="shared" si="36"/>
        <v>15</v>
      </c>
      <c r="BA75" s="146">
        <f t="shared" si="37"/>
        <v>0</v>
      </c>
      <c r="BL75" s="147">
        <f t="shared" si="38"/>
        <v>0</v>
      </c>
      <c r="BM75" s="148">
        <f t="shared" si="39"/>
        <v>40</v>
      </c>
      <c r="BZ75" s="146">
        <f t="shared" si="40"/>
        <v>0</v>
      </c>
      <c r="CC75" s="147">
        <f t="shared" si="41"/>
        <v>0</v>
      </c>
      <c r="CD75" s="148">
        <f t="shared" si="42"/>
        <v>15</v>
      </c>
      <c r="CE75" s="1">
        <v>0</v>
      </c>
      <c r="CF75" s="150">
        <f t="shared" si="44"/>
        <v>31</v>
      </c>
      <c r="CG75" s="5" t="str">
        <f t="shared" si="45"/>
        <v>пішохідний </v>
      </c>
      <c r="CH75" s="144" t="str">
        <f t="shared" si="46"/>
        <v>2 к.с.</v>
      </c>
    </row>
    <row r="76" spans="1:89" s="2" customFormat="1" ht="15" customHeight="1">
      <c r="A76" s="144">
        <v>32</v>
      </c>
      <c r="B76" s="3" t="str">
        <f>VLOOKUP(A76,регістрація!B:AB,5,FALSE)</f>
        <v>пішохідний </v>
      </c>
      <c r="C76" s="10" t="str">
        <f>VLOOKUP(A76,регістрація!B:AB,6,FALSE)</f>
        <v>2 к.с.</v>
      </c>
      <c r="D76" s="145" t="s">
        <v>390</v>
      </c>
      <c r="E76" s="144"/>
      <c r="F76" s="2">
        <v>2</v>
      </c>
      <c r="J76" s="2">
        <v>1</v>
      </c>
      <c r="M76" s="146">
        <f t="shared" si="30"/>
        <v>3</v>
      </c>
      <c r="U76" s="147">
        <f t="shared" si="31"/>
        <v>0</v>
      </c>
      <c r="V76" s="148">
        <f t="shared" si="32"/>
        <v>12</v>
      </c>
      <c r="Z76" s="2">
        <v>2</v>
      </c>
      <c r="AE76" s="2">
        <v>2</v>
      </c>
      <c r="AH76" s="146">
        <f t="shared" si="33"/>
        <v>4</v>
      </c>
      <c r="AL76" s="2">
        <v>2</v>
      </c>
      <c r="AM76" s="147">
        <f t="shared" si="34"/>
        <v>2</v>
      </c>
      <c r="AN76" s="148">
        <f t="shared" si="35"/>
        <v>13</v>
      </c>
      <c r="AO76" s="149">
        <v>2</v>
      </c>
      <c r="AS76" s="148">
        <f t="shared" si="36"/>
        <v>13</v>
      </c>
      <c r="AT76" s="2">
        <v>1</v>
      </c>
      <c r="BA76" s="146">
        <f t="shared" si="37"/>
        <v>1</v>
      </c>
      <c r="BD76" s="2">
        <v>2</v>
      </c>
      <c r="BH76" s="2">
        <v>1</v>
      </c>
      <c r="BL76" s="147">
        <f t="shared" si="38"/>
        <v>3</v>
      </c>
      <c r="BM76" s="148">
        <f t="shared" si="39"/>
        <v>42</v>
      </c>
      <c r="BQ76" s="2">
        <v>2</v>
      </c>
      <c r="BR76" s="2">
        <v>1</v>
      </c>
      <c r="BW76" s="2">
        <v>2</v>
      </c>
      <c r="BX76" s="2">
        <v>2</v>
      </c>
      <c r="BY76" s="2">
        <v>3</v>
      </c>
      <c r="BZ76" s="146">
        <f t="shared" si="40"/>
        <v>10</v>
      </c>
      <c r="CA76" s="2">
        <v>1</v>
      </c>
      <c r="CC76" s="147">
        <f t="shared" si="41"/>
        <v>1</v>
      </c>
      <c r="CD76" s="148">
        <f t="shared" si="42"/>
        <v>6</v>
      </c>
      <c r="CE76" s="1">
        <f t="shared" si="43"/>
        <v>86</v>
      </c>
      <c r="CF76" s="150">
        <f aca="true" t="shared" si="47" ref="CF76:CF87">A76</f>
        <v>32</v>
      </c>
      <c r="CG76" s="5" t="str">
        <f aca="true" t="shared" si="48" ref="CG76:CG87">B76</f>
        <v>пішохідний </v>
      </c>
      <c r="CH76" s="144" t="str">
        <f aca="true" t="shared" si="49" ref="CH76:CH87">C76</f>
        <v>2 к.с.</v>
      </c>
      <c r="CI76" s="2">
        <f>CE76</f>
        <v>86</v>
      </c>
      <c r="CJ76" s="2">
        <f>CE77</f>
        <v>86</v>
      </c>
      <c r="CK76" s="2">
        <f>CE78</f>
        <v>88</v>
      </c>
    </row>
    <row r="77" spans="1:94" s="152" customFormat="1" ht="15" customHeight="1">
      <c r="A77" s="144">
        <v>32</v>
      </c>
      <c r="B77" s="3" t="str">
        <f>VLOOKUP(A77,регістрація!B:AB,5,FALSE)</f>
        <v>пішохідний </v>
      </c>
      <c r="C77" s="10" t="str">
        <f>VLOOKUP(A77,регістрація!B:AB,6,FALSE)</f>
        <v>2 к.с.</v>
      </c>
      <c r="D77" s="145" t="s">
        <v>393</v>
      </c>
      <c r="E77" s="144"/>
      <c r="F77" s="2">
        <v>2</v>
      </c>
      <c r="G77" s="2">
        <v>1</v>
      </c>
      <c r="H77" s="2"/>
      <c r="I77" s="2"/>
      <c r="J77" s="2"/>
      <c r="K77" s="2"/>
      <c r="L77" s="2"/>
      <c r="M77" s="146">
        <f t="shared" si="30"/>
        <v>3</v>
      </c>
      <c r="N77" s="2"/>
      <c r="O77" s="2"/>
      <c r="P77" s="2"/>
      <c r="Q77" s="2"/>
      <c r="R77" s="2"/>
      <c r="S77" s="2"/>
      <c r="T77" s="2"/>
      <c r="U77" s="147">
        <f t="shared" si="31"/>
        <v>0</v>
      </c>
      <c r="V77" s="148">
        <f t="shared" si="32"/>
        <v>12</v>
      </c>
      <c r="W77" s="2"/>
      <c r="X77" s="2"/>
      <c r="Y77" s="2"/>
      <c r="Z77" s="2">
        <v>2</v>
      </c>
      <c r="AA77" s="2"/>
      <c r="AB77" s="2"/>
      <c r="AC77" s="2"/>
      <c r="AD77" s="2"/>
      <c r="AE77" s="2"/>
      <c r="AF77" s="2"/>
      <c r="AG77" s="2"/>
      <c r="AH77" s="146">
        <f t="shared" si="33"/>
        <v>2</v>
      </c>
      <c r="AI77" s="2"/>
      <c r="AJ77" s="2"/>
      <c r="AK77" s="2"/>
      <c r="AL77" s="2">
        <v>2</v>
      </c>
      <c r="AM77" s="147">
        <f t="shared" si="34"/>
        <v>2</v>
      </c>
      <c r="AN77" s="148">
        <f t="shared" si="35"/>
        <v>15</v>
      </c>
      <c r="AO77" s="149"/>
      <c r="AP77" s="2"/>
      <c r="AQ77" s="2">
        <v>2</v>
      </c>
      <c r="AR77" s="2"/>
      <c r="AS77" s="148">
        <f t="shared" si="36"/>
        <v>17</v>
      </c>
      <c r="AT77" s="2"/>
      <c r="AU77" s="2">
        <v>1</v>
      </c>
      <c r="AV77" s="2"/>
      <c r="AW77" s="2"/>
      <c r="AX77" s="2"/>
      <c r="AY77" s="2"/>
      <c r="AZ77" s="2"/>
      <c r="BA77" s="146">
        <f t="shared" si="37"/>
        <v>1</v>
      </c>
      <c r="BB77" s="2"/>
      <c r="BC77" s="2"/>
      <c r="BD77" s="2">
        <v>2</v>
      </c>
      <c r="BE77" s="2"/>
      <c r="BF77" s="2"/>
      <c r="BG77" s="2"/>
      <c r="BH77" s="2"/>
      <c r="BI77" s="2"/>
      <c r="BJ77" s="2"/>
      <c r="BK77" s="2"/>
      <c r="BL77" s="147">
        <f t="shared" si="38"/>
        <v>2</v>
      </c>
      <c r="BM77" s="148">
        <f t="shared" si="39"/>
        <v>41</v>
      </c>
      <c r="BN77" s="2">
        <v>2</v>
      </c>
      <c r="BO77" s="2"/>
      <c r="BP77" s="2">
        <v>1</v>
      </c>
      <c r="BQ77" s="2">
        <v>2</v>
      </c>
      <c r="BR77" s="2">
        <v>1</v>
      </c>
      <c r="BS77" s="2"/>
      <c r="BT77" s="2"/>
      <c r="BU77" s="2"/>
      <c r="BV77" s="2">
        <v>2</v>
      </c>
      <c r="BW77" s="2">
        <v>1</v>
      </c>
      <c r="BX77" s="2">
        <v>2</v>
      </c>
      <c r="BY77" s="2">
        <v>3</v>
      </c>
      <c r="BZ77" s="146">
        <f t="shared" si="40"/>
        <v>14</v>
      </c>
      <c r="CA77" s="2"/>
      <c r="CB77" s="2"/>
      <c r="CC77" s="147">
        <f t="shared" si="41"/>
        <v>0</v>
      </c>
      <c r="CD77" s="148">
        <f t="shared" si="42"/>
        <v>1</v>
      </c>
      <c r="CE77" s="1">
        <f t="shared" si="43"/>
        <v>86</v>
      </c>
      <c r="CF77" s="150">
        <f t="shared" si="47"/>
        <v>32</v>
      </c>
      <c r="CG77" s="5" t="str">
        <f t="shared" si="48"/>
        <v>пішохідний </v>
      </c>
      <c r="CH77" s="144" t="str">
        <f t="shared" si="49"/>
        <v>2 к.с.</v>
      </c>
      <c r="CI77" s="2"/>
      <c r="CJ77" s="2"/>
      <c r="CK77" s="2"/>
      <c r="CL77" s="2"/>
      <c r="CM77" s="2"/>
      <c r="CN77" s="1"/>
      <c r="CO77" s="2"/>
      <c r="CP77" s="2"/>
    </row>
    <row r="78" spans="1:92" s="2" customFormat="1" ht="15" customHeight="1">
      <c r="A78" s="144">
        <v>32</v>
      </c>
      <c r="B78" s="3" t="str">
        <f>VLOOKUP(A78,регістрація!B:AB,5,FALSE)</f>
        <v>пішохідний </v>
      </c>
      <c r="C78" s="10" t="str">
        <f>VLOOKUP(A78,регістрація!B:AB,6,FALSE)</f>
        <v>2 к.с.</v>
      </c>
      <c r="D78" s="145" t="s">
        <v>389</v>
      </c>
      <c r="E78" s="144"/>
      <c r="H78" s="2">
        <v>1</v>
      </c>
      <c r="M78" s="146">
        <f t="shared" si="30"/>
        <v>1</v>
      </c>
      <c r="U78" s="147">
        <f t="shared" si="31"/>
        <v>0</v>
      </c>
      <c r="V78" s="148">
        <f t="shared" si="32"/>
        <v>14</v>
      </c>
      <c r="AE78" s="2">
        <v>2</v>
      </c>
      <c r="AH78" s="146">
        <f t="shared" si="33"/>
        <v>2</v>
      </c>
      <c r="AK78" s="2">
        <v>1</v>
      </c>
      <c r="AL78" s="2">
        <v>2</v>
      </c>
      <c r="AM78" s="147">
        <f t="shared" si="34"/>
        <v>3</v>
      </c>
      <c r="AN78" s="148">
        <f t="shared" si="35"/>
        <v>16</v>
      </c>
      <c r="AO78" s="149"/>
      <c r="AS78" s="148">
        <f t="shared" si="36"/>
        <v>15</v>
      </c>
      <c r="AU78" s="2">
        <v>2</v>
      </c>
      <c r="BA78" s="146">
        <f t="shared" si="37"/>
        <v>2</v>
      </c>
      <c r="BD78" s="2">
        <v>3</v>
      </c>
      <c r="BH78" s="2">
        <v>1</v>
      </c>
      <c r="BL78" s="147">
        <f t="shared" si="38"/>
        <v>4</v>
      </c>
      <c r="BM78" s="148">
        <f t="shared" si="39"/>
        <v>42</v>
      </c>
      <c r="BP78" s="2">
        <v>1</v>
      </c>
      <c r="BQ78" s="2">
        <v>2</v>
      </c>
      <c r="BT78" s="2">
        <v>3</v>
      </c>
      <c r="BV78" s="2">
        <v>4</v>
      </c>
      <c r="BW78" s="2">
        <v>1</v>
      </c>
      <c r="BY78" s="2">
        <v>3</v>
      </c>
      <c r="BZ78" s="146">
        <f t="shared" si="40"/>
        <v>14</v>
      </c>
      <c r="CC78" s="147">
        <f t="shared" si="41"/>
        <v>0</v>
      </c>
      <c r="CD78" s="148">
        <f t="shared" si="42"/>
        <v>1</v>
      </c>
      <c r="CE78" s="1">
        <f t="shared" si="43"/>
        <v>88</v>
      </c>
      <c r="CF78" s="150">
        <f t="shared" si="47"/>
        <v>32</v>
      </c>
      <c r="CG78" s="5" t="str">
        <f t="shared" si="48"/>
        <v>пішохідний </v>
      </c>
      <c r="CH78" s="144" t="str">
        <f t="shared" si="49"/>
        <v>2 к.с.</v>
      </c>
      <c r="CN78" s="1"/>
    </row>
    <row r="79" spans="1:91" s="2" customFormat="1" ht="15" customHeight="1">
      <c r="A79" s="144">
        <v>33</v>
      </c>
      <c r="B79" s="3" t="str">
        <f>VLOOKUP(A79,регістрація!B:AB,5,FALSE)</f>
        <v>пішохідний </v>
      </c>
      <c r="C79" s="10" t="str">
        <f>VLOOKUP(A79,регістрація!B:AB,6,FALSE)</f>
        <v>3 с.с.</v>
      </c>
      <c r="D79" s="145" t="s">
        <v>402</v>
      </c>
      <c r="E79" s="144"/>
      <c r="F79" s="2">
        <v>1</v>
      </c>
      <c r="G79" s="2">
        <v>1</v>
      </c>
      <c r="J79" s="2">
        <v>2</v>
      </c>
      <c r="K79" s="2">
        <v>1</v>
      </c>
      <c r="M79" s="146">
        <f t="shared" si="30"/>
        <v>5</v>
      </c>
      <c r="U79" s="147">
        <f t="shared" si="31"/>
        <v>0</v>
      </c>
      <c r="V79" s="148">
        <f t="shared" si="32"/>
        <v>10</v>
      </c>
      <c r="AH79" s="146">
        <f t="shared" si="33"/>
        <v>0</v>
      </c>
      <c r="AL79" s="2">
        <v>2</v>
      </c>
      <c r="AM79" s="147">
        <f t="shared" si="34"/>
        <v>2</v>
      </c>
      <c r="AN79" s="148">
        <f t="shared" si="35"/>
        <v>17</v>
      </c>
      <c r="AO79" s="149"/>
      <c r="AS79" s="148">
        <f t="shared" si="36"/>
        <v>15</v>
      </c>
      <c r="AT79" s="2">
        <v>1</v>
      </c>
      <c r="AU79" s="2">
        <v>2</v>
      </c>
      <c r="BA79" s="146">
        <f t="shared" si="37"/>
        <v>3</v>
      </c>
      <c r="BD79" s="2">
        <v>1</v>
      </c>
      <c r="BL79" s="147">
        <f t="shared" si="38"/>
        <v>1</v>
      </c>
      <c r="BM79" s="148">
        <f t="shared" si="39"/>
        <v>38</v>
      </c>
      <c r="BN79" s="2">
        <v>1</v>
      </c>
      <c r="BO79" s="2">
        <v>1</v>
      </c>
      <c r="BQ79" s="2">
        <v>1</v>
      </c>
      <c r="BS79" s="2">
        <v>3</v>
      </c>
      <c r="BT79" s="2">
        <v>2</v>
      </c>
      <c r="BV79" s="2">
        <v>3</v>
      </c>
      <c r="BZ79" s="146">
        <f t="shared" si="40"/>
        <v>11</v>
      </c>
      <c r="CC79" s="147">
        <f t="shared" si="41"/>
        <v>0</v>
      </c>
      <c r="CD79" s="148">
        <f t="shared" si="42"/>
        <v>4</v>
      </c>
      <c r="CE79" s="1">
        <f t="shared" si="43"/>
        <v>84</v>
      </c>
      <c r="CF79" s="150">
        <f t="shared" si="47"/>
        <v>33</v>
      </c>
      <c r="CG79" s="5" t="str">
        <f t="shared" si="48"/>
        <v>пішохідний </v>
      </c>
      <c r="CH79" s="144" t="str">
        <f t="shared" si="49"/>
        <v>3 с.с.</v>
      </c>
      <c r="CI79" s="2">
        <f>CE79</f>
        <v>84</v>
      </c>
      <c r="CJ79" s="2">
        <f>CE80</f>
        <v>79</v>
      </c>
      <c r="CM79" s="144"/>
    </row>
    <row r="80" spans="1:93" s="2" customFormat="1" ht="15" customHeight="1">
      <c r="A80" s="144">
        <v>33</v>
      </c>
      <c r="B80" s="3" t="str">
        <f>VLOOKUP(A80,регістрація!B:AB,5,FALSE)</f>
        <v>пішохідний </v>
      </c>
      <c r="C80" s="10" t="str">
        <f>VLOOKUP(A80,регістрація!B:AB,6,FALSE)</f>
        <v>3 с.с.</v>
      </c>
      <c r="D80" s="145" t="s">
        <v>403</v>
      </c>
      <c r="E80" s="144"/>
      <c r="F80" s="2">
        <v>1</v>
      </c>
      <c r="G80" s="2">
        <v>1</v>
      </c>
      <c r="K80" s="2">
        <v>2</v>
      </c>
      <c r="M80" s="146">
        <f t="shared" si="30"/>
        <v>4</v>
      </c>
      <c r="U80" s="147">
        <f t="shared" si="31"/>
        <v>0</v>
      </c>
      <c r="V80" s="148">
        <f t="shared" si="32"/>
        <v>11</v>
      </c>
      <c r="Z80" s="2">
        <v>2</v>
      </c>
      <c r="AE80" s="2">
        <v>1</v>
      </c>
      <c r="AH80" s="146">
        <f t="shared" si="33"/>
        <v>3</v>
      </c>
      <c r="AM80" s="147">
        <f t="shared" si="34"/>
        <v>0</v>
      </c>
      <c r="AN80" s="148">
        <f t="shared" si="35"/>
        <v>12</v>
      </c>
      <c r="AO80" s="149"/>
      <c r="AS80" s="148">
        <f t="shared" si="36"/>
        <v>15</v>
      </c>
      <c r="AU80" s="2">
        <v>3</v>
      </c>
      <c r="BA80" s="146">
        <f t="shared" si="37"/>
        <v>3</v>
      </c>
      <c r="BD80" s="2">
        <v>1</v>
      </c>
      <c r="BL80" s="147">
        <f t="shared" si="38"/>
        <v>1</v>
      </c>
      <c r="BM80" s="148">
        <f t="shared" si="39"/>
        <v>38</v>
      </c>
      <c r="BO80" s="2">
        <v>1</v>
      </c>
      <c r="BQ80" s="2">
        <v>2</v>
      </c>
      <c r="BR80" s="2">
        <v>1</v>
      </c>
      <c r="BT80" s="2">
        <v>2</v>
      </c>
      <c r="BV80" s="2">
        <v>4</v>
      </c>
      <c r="BW80" s="2">
        <v>2</v>
      </c>
      <c r="BZ80" s="146">
        <f t="shared" si="40"/>
        <v>12</v>
      </c>
      <c r="CC80" s="147">
        <f t="shared" si="41"/>
        <v>0</v>
      </c>
      <c r="CD80" s="148">
        <f t="shared" si="42"/>
        <v>3</v>
      </c>
      <c r="CE80" s="1">
        <f t="shared" si="43"/>
        <v>79</v>
      </c>
      <c r="CF80" s="150">
        <f t="shared" si="47"/>
        <v>33</v>
      </c>
      <c r="CG80" s="5" t="str">
        <f t="shared" si="48"/>
        <v>пішохідний </v>
      </c>
      <c r="CH80" s="144" t="str">
        <f t="shared" si="49"/>
        <v>3 с.с.</v>
      </c>
      <c r="CM80" s="152"/>
      <c r="CN80" s="153"/>
      <c r="CO80" s="152"/>
    </row>
    <row r="81" spans="1:92" s="2" customFormat="1" ht="15" customHeight="1">
      <c r="A81" s="144">
        <v>34</v>
      </c>
      <c r="B81" s="3" t="str">
        <f>VLOOKUP(A81,регістрація!B:AB,5,FALSE)</f>
        <v>пішохідний </v>
      </c>
      <c r="C81" s="10" t="str">
        <f>VLOOKUP(A81,регістрація!B:AB,6,FALSE)</f>
        <v>1 к.с.</v>
      </c>
      <c r="D81" s="145" t="s">
        <v>385</v>
      </c>
      <c r="E81" s="144"/>
      <c r="M81" s="146">
        <f t="shared" si="30"/>
        <v>0</v>
      </c>
      <c r="U81" s="147">
        <f t="shared" si="31"/>
        <v>0</v>
      </c>
      <c r="V81" s="148">
        <f t="shared" si="32"/>
        <v>15</v>
      </c>
      <c r="AH81" s="146">
        <f t="shared" si="33"/>
        <v>0</v>
      </c>
      <c r="AL81" s="2">
        <v>1</v>
      </c>
      <c r="AM81" s="147">
        <f t="shared" si="34"/>
        <v>1</v>
      </c>
      <c r="AN81" s="148">
        <f t="shared" si="35"/>
        <v>16</v>
      </c>
      <c r="AO81" s="149"/>
      <c r="AS81" s="148">
        <f t="shared" si="36"/>
        <v>15</v>
      </c>
      <c r="AT81" s="2">
        <v>2</v>
      </c>
      <c r="AU81" s="2">
        <v>3</v>
      </c>
      <c r="BA81" s="146">
        <f t="shared" si="37"/>
        <v>5</v>
      </c>
      <c r="BL81" s="147">
        <f t="shared" si="38"/>
        <v>0</v>
      </c>
      <c r="BM81" s="148">
        <f t="shared" si="39"/>
        <v>35</v>
      </c>
      <c r="BQ81" s="2">
        <v>2</v>
      </c>
      <c r="BV81" s="2">
        <v>3</v>
      </c>
      <c r="BZ81" s="146">
        <f t="shared" si="40"/>
        <v>5</v>
      </c>
      <c r="CC81" s="147">
        <f t="shared" si="41"/>
        <v>0</v>
      </c>
      <c r="CD81" s="148">
        <f t="shared" si="42"/>
        <v>10</v>
      </c>
      <c r="CE81" s="1">
        <f t="shared" si="43"/>
        <v>91</v>
      </c>
      <c r="CF81" s="150">
        <f t="shared" si="47"/>
        <v>34</v>
      </c>
      <c r="CG81" s="5" t="str">
        <f t="shared" si="48"/>
        <v>пішохідний </v>
      </c>
      <c r="CH81" s="144" t="str">
        <f t="shared" si="49"/>
        <v>1 к.с.</v>
      </c>
      <c r="CI81" s="2">
        <f>CE81</f>
        <v>91</v>
      </c>
      <c r="CJ81" s="2">
        <f>CE82</f>
        <v>82</v>
      </c>
      <c r="CK81" s="2">
        <f>CE83</f>
        <v>94</v>
      </c>
      <c r="CM81" s="144"/>
      <c r="CN81" s="1"/>
    </row>
    <row r="82" spans="1:86" s="2" customFormat="1" ht="15" customHeight="1">
      <c r="A82" s="144">
        <v>34</v>
      </c>
      <c r="B82" s="3" t="str">
        <f>VLOOKUP(A82,регістрація!B:AB,5,FALSE)</f>
        <v>пішохідний </v>
      </c>
      <c r="C82" s="10" t="str">
        <f>VLOOKUP(A82,регістрація!B:AB,6,FALSE)</f>
        <v>1 к.с.</v>
      </c>
      <c r="D82" s="145" t="s">
        <v>391</v>
      </c>
      <c r="E82" s="144"/>
      <c r="F82" s="2">
        <v>1</v>
      </c>
      <c r="J82" s="2">
        <v>1</v>
      </c>
      <c r="M82" s="146">
        <f t="shared" si="30"/>
        <v>2</v>
      </c>
      <c r="P82" s="2">
        <v>1</v>
      </c>
      <c r="U82" s="147">
        <f t="shared" si="31"/>
        <v>1</v>
      </c>
      <c r="V82" s="148">
        <f t="shared" si="32"/>
        <v>14</v>
      </c>
      <c r="Z82" s="2">
        <v>2</v>
      </c>
      <c r="AC82" s="2">
        <v>3</v>
      </c>
      <c r="AH82" s="146">
        <f t="shared" si="33"/>
        <v>5</v>
      </c>
      <c r="AM82" s="147">
        <f t="shared" si="34"/>
        <v>0</v>
      </c>
      <c r="AN82" s="148">
        <f t="shared" si="35"/>
        <v>10</v>
      </c>
      <c r="AO82" s="149"/>
      <c r="AP82" s="2">
        <v>2</v>
      </c>
      <c r="AS82" s="148">
        <f t="shared" si="36"/>
        <v>17</v>
      </c>
      <c r="AT82" s="2">
        <v>2</v>
      </c>
      <c r="AU82" s="2">
        <v>2</v>
      </c>
      <c r="BA82" s="146">
        <f t="shared" si="37"/>
        <v>4</v>
      </c>
      <c r="BD82" s="2">
        <v>2</v>
      </c>
      <c r="BL82" s="147">
        <f t="shared" si="38"/>
        <v>2</v>
      </c>
      <c r="BM82" s="148">
        <f t="shared" si="39"/>
        <v>38</v>
      </c>
      <c r="BS82" s="2">
        <v>1</v>
      </c>
      <c r="BU82" s="2">
        <v>10</v>
      </c>
      <c r="BX82" s="2">
        <v>1</v>
      </c>
      <c r="BZ82" s="146">
        <f t="shared" si="40"/>
        <v>12</v>
      </c>
      <c r="CC82" s="147">
        <f t="shared" si="41"/>
        <v>0</v>
      </c>
      <c r="CD82" s="148">
        <f t="shared" si="42"/>
        <v>3</v>
      </c>
      <c r="CE82" s="1">
        <f t="shared" si="43"/>
        <v>82</v>
      </c>
      <c r="CF82" s="150">
        <f t="shared" si="47"/>
        <v>34</v>
      </c>
      <c r="CG82" s="5" t="str">
        <f t="shared" si="48"/>
        <v>пішохідний </v>
      </c>
      <c r="CH82" s="144" t="str">
        <f t="shared" si="49"/>
        <v>1 к.с.</v>
      </c>
    </row>
    <row r="83" spans="1:94" s="2" customFormat="1" ht="15" customHeight="1">
      <c r="A83" s="144">
        <v>34</v>
      </c>
      <c r="B83" s="3" t="str">
        <f>VLOOKUP(A83,регістрація!B:AB,5,FALSE)</f>
        <v>пішохідний </v>
      </c>
      <c r="C83" s="10" t="str">
        <f>VLOOKUP(A83,регістрація!B:AB,6,FALSE)</f>
        <v>1 к.с.</v>
      </c>
      <c r="D83" s="145" t="s">
        <v>378</v>
      </c>
      <c r="E83" s="144"/>
      <c r="G83" s="2">
        <v>1</v>
      </c>
      <c r="M83" s="146">
        <f t="shared" si="30"/>
        <v>1</v>
      </c>
      <c r="P83" s="2">
        <v>1</v>
      </c>
      <c r="U83" s="147">
        <f t="shared" si="31"/>
        <v>1</v>
      </c>
      <c r="V83" s="148">
        <f t="shared" si="32"/>
        <v>15</v>
      </c>
      <c r="AH83" s="146">
        <f t="shared" si="33"/>
        <v>0</v>
      </c>
      <c r="AM83" s="147">
        <f t="shared" si="34"/>
        <v>0</v>
      </c>
      <c r="AN83" s="148">
        <f t="shared" si="35"/>
        <v>15</v>
      </c>
      <c r="AO83" s="149"/>
      <c r="AP83" s="2">
        <v>1</v>
      </c>
      <c r="AS83" s="148">
        <f t="shared" si="36"/>
        <v>16</v>
      </c>
      <c r="BA83" s="146">
        <f t="shared" si="37"/>
        <v>0</v>
      </c>
      <c r="BD83" s="2">
        <v>1</v>
      </c>
      <c r="BL83" s="147">
        <f t="shared" si="38"/>
        <v>1</v>
      </c>
      <c r="BM83" s="148">
        <f t="shared" si="39"/>
        <v>41</v>
      </c>
      <c r="BQ83" s="2">
        <v>1</v>
      </c>
      <c r="BV83" s="2">
        <v>5</v>
      </c>
      <c r="BW83" s="2">
        <v>2</v>
      </c>
      <c r="BZ83" s="146">
        <f t="shared" si="40"/>
        <v>8</v>
      </c>
      <c r="CC83" s="147">
        <f t="shared" si="41"/>
        <v>0</v>
      </c>
      <c r="CD83" s="148">
        <f t="shared" si="42"/>
        <v>7</v>
      </c>
      <c r="CE83" s="1">
        <f t="shared" si="43"/>
        <v>94</v>
      </c>
      <c r="CF83" s="150">
        <f t="shared" si="47"/>
        <v>34</v>
      </c>
      <c r="CG83" s="5" t="str">
        <f t="shared" si="48"/>
        <v>пішохідний </v>
      </c>
      <c r="CH83" s="144" t="str">
        <f t="shared" si="49"/>
        <v>1 к.с.</v>
      </c>
      <c r="CP83" s="152"/>
    </row>
    <row r="84" spans="1:92" s="2" customFormat="1" ht="15" customHeight="1">
      <c r="A84" s="144">
        <v>35</v>
      </c>
      <c r="B84" s="3" t="str">
        <f>VLOOKUP(A84,регістрація!B:AB,5,FALSE)</f>
        <v>пішохідний </v>
      </c>
      <c r="C84" s="10" t="str">
        <f>VLOOKUP(A84,регістрація!B:AB,6,FALSE)</f>
        <v>3 с.с.</v>
      </c>
      <c r="D84" s="145" t="s">
        <v>402</v>
      </c>
      <c r="E84" s="144"/>
      <c r="F84" s="2">
        <v>2</v>
      </c>
      <c r="G84" s="2">
        <v>1</v>
      </c>
      <c r="J84" s="2">
        <v>1</v>
      </c>
      <c r="L84" s="2">
        <v>2</v>
      </c>
      <c r="M84" s="146">
        <f t="shared" si="30"/>
        <v>6</v>
      </c>
      <c r="P84" s="2">
        <v>1</v>
      </c>
      <c r="U84" s="147">
        <f t="shared" si="31"/>
        <v>1</v>
      </c>
      <c r="V84" s="148">
        <f t="shared" si="32"/>
        <v>10</v>
      </c>
      <c r="AD84" s="2">
        <v>1</v>
      </c>
      <c r="AH84" s="146">
        <f t="shared" si="33"/>
        <v>1</v>
      </c>
      <c r="AM84" s="147">
        <f t="shared" si="34"/>
        <v>0</v>
      </c>
      <c r="AN84" s="148">
        <f t="shared" si="35"/>
        <v>14</v>
      </c>
      <c r="AO84" s="149"/>
      <c r="AS84" s="148">
        <f t="shared" si="36"/>
        <v>15</v>
      </c>
      <c r="BA84" s="146">
        <f t="shared" si="37"/>
        <v>0</v>
      </c>
      <c r="BD84" s="2">
        <v>2</v>
      </c>
      <c r="BL84" s="147">
        <f t="shared" si="38"/>
        <v>2</v>
      </c>
      <c r="BM84" s="148">
        <f t="shared" si="39"/>
        <v>42</v>
      </c>
      <c r="BN84" s="2">
        <v>2</v>
      </c>
      <c r="BP84" s="2">
        <v>2</v>
      </c>
      <c r="BV84" s="2">
        <v>4</v>
      </c>
      <c r="BW84" s="2">
        <v>1</v>
      </c>
      <c r="BZ84" s="146">
        <f t="shared" si="40"/>
        <v>9</v>
      </c>
      <c r="CC84" s="147">
        <f t="shared" si="41"/>
        <v>0</v>
      </c>
      <c r="CD84" s="148">
        <f t="shared" si="42"/>
        <v>6</v>
      </c>
      <c r="CE84" s="1">
        <f t="shared" si="43"/>
        <v>87</v>
      </c>
      <c r="CF84" s="150">
        <f t="shared" si="47"/>
        <v>35</v>
      </c>
      <c r="CG84" s="5" t="str">
        <f t="shared" si="48"/>
        <v>пішохідний </v>
      </c>
      <c r="CH84" s="144" t="str">
        <f t="shared" si="49"/>
        <v>3 с.с.</v>
      </c>
      <c r="CI84" s="2">
        <f>CE84</f>
        <v>87</v>
      </c>
      <c r="CJ84" s="2">
        <f>CE85</f>
        <v>87</v>
      </c>
      <c r="CM84" s="144"/>
      <c r="CN84" s="1"/>
    </row>
    <row r="85" spans="1:92" s="2" customFormat="1" ht="15" customHeight="1">
      <c r="A85" s="144">
        <v>35</v>
      </c>
      <c r="B85" s="3" t="str">
        <f>VLOOKUP(A85,регістрація!B:AB,5,FALSE)</f>
        <v>пішохідний </v>
      </c>
      <c r="C85" s="10" t="str">
        <f>VLOOKUP(A85,регістрація!B:AB,6,FALSE)</f>
        <v>3 с.с.</v>
      </c>
      <c r="D85" s="145" t="s">
        <v>403</v>
      </c>
      <c r="E85" s="144"/>
      <c r="F85" s="2">
        <v>2</v>
      </c>
      <c r="G85" s="2">
        <v>1</v>
      </c>
      <c r="M85" s="146">
        <f t="shared" si="30"/>
        <v>3</v>
      </c>
      <c r="U85" s="147">
        <f t="shared" si="31"/>
        <v>0</v>
      </c>
      <c r="V85" s="148">
        <f t="shared" si="32"/>
        <v>12</v>
      </c>
      <c r="Z85" s="2">
        <v>2</v>
      </c>
      <c r="AH85" s="146">
        <f t="shared" si="33"/>
        <v>2</v>
      </c>
      <c r="AM85" s="147">
        <f t="shared" si="34"/>
        <v>0</v>
      </c>
      <c r="AN85" s="148">
        <f t="shared" si="35"/>
        <v>13</v>
      </c>
      <c r="AO85" s="149"/>
      <c r="AS85" s="148">
        <f t="shared" si="36"/>
        <v>15</v>
      </c>
      <c r="BA85" s="146">
        <f t="shared" si="37"/>
        <v>0</v>
      </c>
      <c r="BD85" s="2">
        <v>2</v>
      </c>
      <c r="BL85" s="147">
        <f t="shared" si="38"/>
        <v>2</v>
      </c>
      <c r="BM85" s="148">
        <f t="shared" si="39"/>
        <v>42</v>
      </c>
      <c r="BQ85" s="2">
        <v>2</v>
      </c>
      <c r="BS85" s="2">
        <v>1</v>
      </c>
      <c r="BT85" s="2">
        <v>2</v>
      </c>
      <c r="BV85" s="2">
        <v>3</v>
      </c>
      <c r="BW85" s="2">
        <v>2</v>
      </c>
      <c r="BZ85" s="146">
        <f t="shared" si="40"/>
        <v>10</v>
      </c>
      <c r="CC85" s="147">
        <f t="shared" si="41"/>
        <v>0</v>
      </c>
      <c r="CD85" s="148">
        <f t="shared" si="42"/>
        <v>5</v>
      </c>
      <c r="CE85" s="1">
        <f t="shared" si="43"/>
        <v>87</v>
      </c>
      <c r="CF85" s="150">
        <f t="shared" si="47"/>
        <v>35</v>
      </c>
      <c r="CG85" s="5" t="str">
        <f t="shared" si="48"/>
        <v>пішохідний </v>
      </c>
      <c r="CH85" s="144" t="str">
        <f t="shared" si="49"/>
        <v>3 с.с.</v>
      </c>
      <c r="CN85" s="1"/>
    </row>
    <row r="86" spans="1:92" s="2" customFormat="1" ht="15" customHeight="1">
      <c r="A86" s="144">
        <v>36</v>
      </c>
      <c r="B86" s="3" t="str">
        <f>VLOOKUP(A86,регістрація!B:AB,5,FALSE)</f>
        <v>вело</v>
      </c>
      <c r="C86" s="10" t="str">
        <f>VLOOKUP(A86,регістрація!B:AB,6,FALSE)</f>
        <v>3 с.с.</v>
      </c>
      <c r="D86" s="145" t="s">
        <v>374</v>
      </c>
      <c r="E86" s="144"/>
      <c r="F86" s="171">
        <v>2</v>
      </c>
      <c r="G86" s="171"/>
      <c r="H86" s="171"/>
      <c r="I86" s="171"/>
      <c r="J86" s="171"/>
      <c r="K86" s="171">
        <v>1</v>
      </c>
      <c r="L86" s="171"/>
      <c r="M86" s="168">
        <f>SUM(F86:L86)</f>
        <v>3</v>
      </c>
      <c r="N86" s="171"/>
      <c r="O86" s="171"/>
      <c r="P86" s="171"/>
      <c r="Q86" s="171"/>
      <c r="R86" s="171"/>
      <c r="S86" s="171"/>
      <c r="T86" s="171"/>
      <c r="U86" s="169">
        <f>SUM(N86:T86)</f>
        <v>0</v>
      </c>
      <c r="V86" s="170">
        <f aca="true" t="shared" si="50" ref="V86:V127">15-M86+U86</f>
        <v>12</v>
      </c>
      <c r="W86" s="171"/>
      <c r="X86" s="171"/>
      <c r="Y86" s="171"/>
      <c r="Z86" s="171"/>
      <c r="AA86" s="171"/>
      <c r="AB86" s="171">
        <v>3</v>
      </c>
      <c r="AC86" s="171">
        <v>3</v>
      </c>
      <c r="AD86" s="171"/>
      <c r="AE86" s="171">
        <v>2</v>
      </c>
      <c r="AF86" s="171"/>
      <c r="AG86" s="171"/>
      <c r="AH86" s="168">
        <f>SUM(W86:AG86)</f>
        <v>8</v>
      </c>
      <c r="AI86" s="171"/>
      <c r="AJ86" s="171"/>
      <c r="AK86" s="171"/>
      <c r="AL86" s="171">
        <v>3</v>
      </c>
      <c r="AM86" s="169">
        <f>SUM(AI86:AL86)</f>
        <v>3</v>
      </c>
      <c r="AN86" s="170">
        <f aca="true" t="shared" si="51" ref="AN86:AN127">15-AH86+AM86</f>
        <v>10</v>
      </c>
      <c r="AO86" s="171">
        <v>2</v>
      </c>
      <c r="AP86" s="171"/>
      <c r="AQ86" s="171"/>
      <c r="AR86" s="171"/>
      <c r="AS86" s="170">
        <f>15+SUM(AP86:AR86)-AO86</f>
        <v>13</v>
      </c>
      <c r="AT86" s="171"/>
      <c r="AU86" s="171"/>
      <c r="AV86" s="171"/>
      <c r="AW86" s="171">
        <v>2</v>
      </c>
      <c r="AX86" s="171"/>
      <c r="AY86" s="171"/>
      <c r="AZ86" s="171">
        <v>3</v>
      </c>
      <c r="BA86" s="168">
        <f>SUM(AT86:AZ86)</f>
        <v>5</v>
      </c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69">
        <f>SUM(BB86:BK86)</f>
        <v>0</v>
      </c>
      <c r="BM86" s="170">
        <f>40-BA86+BL86</f>
        <v>35</v>
      </c>
      <c r="BN86" s="171"/>
      <c r="BO86" s="171"/>
      <c r="BP86" s="171"/>
      <c r="BQ86" s="171"/>
      <c r="BR86" s="171"/>
      <c r="BS86" s="171"/>
      <c r="BT86" s="171"/>
      <c r="BU86" s="171"/>
      <c r="BV86" s="171">
        <v>2</v>
      </c>
      <c r="BW86" s="171"/>
      <c r="BX86" s="171"/>
      <c r="BY86" s="171"/>
      <c r="BZ86" s="168">
        <f>SUM(BN86:BY86)</f>
        <v>2</v>
      </c>
      <c r="CA86" s="171"/>
      <c r="CB86" s="171"/>
      <c r="CC86" s="147">
        <f aca="true" t="shared" si="52" ref="CC86:CC127">SUM(CA86:CB86)</f>
        <v>0</v>
      </c>
      <c r="CD86" s="148">
        <f aca="true" t="shared" si="53" ref="CD86:CD127">15+CC86-BZ86</f>
        <v>13</v>
      </c>
      <c r="CE86" s="1">
        <f aca="true" t="shared" si="54" ref="CE86:CE127">SUM(CD86,BM86,AS86,AN86,V86)</f>
        <v>83</v>
      </c>
      <c r="CF86" s="150">
        <f t="shared" si="47"/>
        <v>36</v>
      </c>
      <c r="CG86" s="5" t="str">
        <f t="shared" si="48"/>
        <v>вело</v>
      </c>
      <c r="CH86" s="144" t="str">
        <f t="shared" si="49"/>
        <v>3 с.с.</v>
      </c>
      <c r="CI86" s="2">
        <f>CE86</f>
        <v>83</v>
      </c>
      <c r="CJ86" s="2">
        <f>CE87</f>
        <v>85</v>
      </c>
      <c r="CN86" s="1"/>
    </row>
    <row r="87" spans="1:92" s="2" customFormat="1" ht="15" customHeight="1">
      <c r="A87" s="144">
        <v>36</v>
      </c>
      <c r="B87" s="3" t="str">
        <f>VLOOKUP(A87,регістрація!B:AB,5,FALSE)</f>
        <v>вело</v>
      </c>
      <c r="C87" s="10" t="str">
        <f>VLOOKUP(A87,регістрація!B:AB,6,FALSE)</f>
        <v>3 с.с.</v>
      </c>
      <c r="D87" s="145" t="s">
        <v>397</v>
      </c>
      <c r="E87" s="144"/>
      <c r="F87" s="171">
        <v>2</v>
      </c>
      <c r="G87" s="171"/>
      <c r="H87" s="171"/>
      <c r="I87" s="171"/>
      <c r="J87" s="171">
        <v>2</v>
      </c>
      <c r="K87" s="171">
        <v>2</v>
      </c>
      <c r="L87" s="171"/>
      <c r="M87" s="168">
        <f>SUM(F87:L87)</f>
        <v>6</v>
      </c>
      <c r="N87" s="171"/>
      <c r="O87" s="171"/>
      <c r="P87" s="171">
        <v>1</v>
      </c>
      <c r="Q87" s="171"/>
      <c r="R87" s="171"/>
      <c r="S87" s="171"/>
      <c r="T87" s="171"/>
      <c r="U87" s="169">
        <f>SUM(N87:T87)</f>
        <v>1</v>
      </c>
      <c r="V87" s="170">
        <f t="shared" si="50"/>
        <v>10</v>
      </c>
      <c r="W87" s="171"/>
      <c r="X87" s="171"/>
      <c r="Y87" s="171"/>
      <c r="Z87" s="171"/>
      <c r="AA87" s="171"/>
      <c r="AB87" s="171"/>
      <c r="AC87" s="171">
        <v>5</v>
      </c>
      <c r="AD87" s="171"/>
      <c r="AE87" s="171"/>
      <c r="AF87" s="171"/>
      <c r="AG87" s="171"/>
      <c r="AH87" s="168">
        <f>SUM(W87:AG87)</f>
        <v>5</v>
      </c>
      <c r="AI87" s="171"/>
      <c r="AJ87" s="171"/>
      <c r="AK87" s="171"/>
      <c r="AL87" s="171">
        <v>3</v>
      </c>
      <c r="AM87" s="169">
        <f>SUM(AI87:AL87)</f>
        <v>3</v>
      </c>
      <c r="AN87" s="170">
        <f t="shared" si="51"/>
        <v>13</v>
      </c>
      <c r="AO87" s="171"/>
      <c r="AP87" s="171"/>
      <c r="AQ87" s="171"/>
      <c r="AR87" s="171"/>
      <c r="AS87" s="170">
        <f>15+SUM(AP87:AR87)-AO87</f>
        <v>15</v>
      </c>
      <c r="AT87" s="171"/>
      <c r="AU87" s="171"/>
      <c r="AV87" s="171">
        <v>2</v>
      </c>
      <c r="AW87" s="171">
        <v>5</v>
      </c>
      <c r="AX87" s="171"/>
      <c r="AY87" s="171"/>
      <c r="AZ87" s="171"/>
      <c r="BA87" s="168">
        <f>SUM(AT87:AZ87)</f>
        <v>7</v>
      </c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69">
        <f>SUM(BB87:BK87)</f>
        <v>0</v>
      </c>
      <c r="BM87" s="170">
        <f>40-BA87+BL87</f>
        <v>33</v>
      </c>
      <c r="BN87" s="171"/>
      <c r="BO87" s="171"/>
      <c r="BP87" s="171"/>
      <c r="BQ87" s="171"/>
      <c r="BR87" s="171"/>
      <c r="BS87" s="171"/>
      <c r="BT87" s="171"/>
      <c r="BU87" s="171"/>
      <c r="BV87" s="171"/>
      <c r="BW87" s="171">
        <v>1</v>
      </c>
      <c r="BX87" s="171"/>
      <c r="BY87" s="171"/>
      <c r="BZ87" s="168">
        <f>SUM(BN87:BY87)</f>
        <v>1</v>
      </c>
      <c r="CA87" s="171"/>
      <c r="CB87" s="171"/>
      <c r="CC87" s="147">
        <f t="shared" si="52"/>
        <v>0</v>
      </c>
      <c r="CD87" s="148">
        <f t="shared" si="53"/>
        <v>14</v>
      </c>
      <c r="CE87" s="1">
        <f t="shared" si="54"/>
        <v>85</v>
      </c>
      <c r="CF87" s="150">
        <f t="shared" si="47"/>
        <v>36</v>
      </c>
      <c r="CG87" s="5" t="str">
        <f t="shared" si="48"/>
        <v>вело</v>
      </c>
      <c r="CH87" s="144" t="str">
        <f t="shared" si="49"/>
        <v>3 с.с.</v>
      </c>
      <c r="CN87" s="1"/>
    </row>
    <row r="88" spans="1:92" s="2" customFormat="1" ht="15" customHeight="1">
      <c r="A88" s="144">
        <v>37</v>
      </c>
      <c r="B88" s="3" t="str">
        <f>VLOOKUP(A88,регістрація!B:AB,5,FALSE)</f>
        <v>пішохідний </v>
      </c>
      <c r="C88" s="10" t="str">
        <f>VLOOKUP(A88,регістрація!B:AB,6,FALSE)</f>
        <v>3 с.с.</v>
      </c>
      <c r="D88" s="145" t="s">
        <v>402</v>
      </c>
      <c r="E88" s="144"/>
      <c r="F88" s="2">
        <v>2</v>
      </c>
      <c r="J88" s="2">
        <v>2</v>
      </c>
      <c r="K88" s="2">
        <v>1</v>
      </c>
      <c r="M88" s="146">
        <f aca="true" t="shared" si="55" ref="M87:M127">SUM(F88:L88)</f>
        <v>5</v>
      </c>
      <c r="U88" s="147">
        <f aca="true" t="shared" si="56" ref="U87:U127">SUM(N88:T88)</f>
        <v>0</v>
      </c>
      <c r="V88" s="148">
        <f t="shared" si="50"/>
        <v>10</v>
      </c>
      <c r="AD88" s="2">
        <v>2</v>
      </c>
      <c r="AH88" s="146">
        <f aca="true" t="shared" si="57" ref="AH87:AH127">SUM(W88:AG88)</f>
        <v>2</v>
      </c>
      <c r="AL88" s="2">
        <v>1</v>
      </c>
      <c r="AM88" s="147">
        <f aca="true" t="shared" si="58" ref="AM87:AM127">SUM(AI88:AL88)</f>
        <v>1</v>
      </c>
      <c r="AN88" s="148">
        <f t="shared" si="51"/>
        <v>14</v>
      </c>
      <c r="AO88" s="149"/>
      <c r="AS88" s="148">
        <f aca="true" t="shared" si="59" ref="AS87:AS127">15+AP88+AQ88+AR88-AO88</f>
        <v>15</v>
      </c>
      <c r="AZ88" s="2">
        <v>1</v>
      </c>
      <c r="BA88" s="146">
        <f aca="true" t="shared" si="60" ref="BA87:BA127">SUM(AT88:AZ88)</f>
        <v>1</v>
      </c>
      <c r="BD88" s="2">
        <v>1</v>
      </c>
      <c r="BL88" s="147">
        <f aca="true" t="shared" si="61" ref="BL87:BL127">SUM(BB88:BK88)</f>
        <v>1</v>
      </c>
      <c r="BM88" s="148">
        <f aca="true" t="shared" si="62" ref="BM87:BM127">40+BL88-BA88</f>
        <v>40</v>
      </c>
      <c r="BN88" s="2">
        <v>1</v>
      </c>
      <c r="BV88" s="2">
        <v>2</v>
      </c>
      <c r="BX88" s="2">
        <v>1</v>
      </c>
      <c r="BZ88" s="146">
        <f aca="true" t="shared" si="63" ref="BZ87:BZ127">SUM(BN88:BY88)</f>
        <v>4</v>
      </c>
      <c r="CC88" s="147">
        <f t="shared" si="52"/>
        <v>0</v>
      </c>
      <c r="CD88" s="148">
        <f t="shared" si="53"/>
        <v>11</v>
      </c>
      <c r="CE88" s="1">
        <f t="shared" si="54"/>
        <v>90</v>
      </c>
      <c r="CF88" s="150">
        <f aca="true" t="shared" si="64" ref="CF88:CF112">A88</f>
        <v>37</v>
      </c>
      <c r="CG88" s="5" t="str">
        <f aca="true" t="shared" si="65" ref="CG88:CG112">B88</f>
        <v>пішохідний </v>
      </c>
      <c r="CH88" s="144" t="str">
        <f aca="true" t="shared" si="66" ref="CH88:CH112">C88</f>
        <v>3 с.с.</v>
      </c>
      <c r="CI88" s="2">
        <f>CE88</f>
        <v>90</v>
      </c>
      <c r="CJ88" s="2">
        <f>CE89</f>
        <v>91</v>
      </c>
      <c r="CM88" s="144"/>
      <c r="CN88" s="1"/>
    </row>
    <row r="89" spans="1:92" s="2" customFormat="1" ht="15" customHeight="1">
      <c r="A89" s="144">
        <v>37</v>
      </c>
      <c r="B89" s="3" t="str">
        <f>VLOOKUP(A89,регістрація!B:AB,5,FALSE)</f>
        <v>пішохідний </v>
      </c>
      <c r="C89" s="10" t="str">
        <f>VLOOKUP(A89,регістрація!B:AB,6,FALSE)</f>
        <v>3 с.с.</v>
      </c>
      <c r="D89" s="145" t="s">
        <v>403</v>
      </c>
      <c r="E89" s="144"/>
      <c r="J89" s="2">
        <v>2</v>
      </c>
      <c r="K89" s="2">
        <v>2</v>
      </c>
      <c r="M89" s="146">
        <f t="shared" si="55"/>
        <v>4</v>
      </c>
      <c r="U89" s="147">
        <f t="shared" si="56"/>
        <v>0</v>
      </c>
      <c r="V89" s="148">
        <f t="shared" si="50"/>
        <v>11</v>
      </c>
      <c r="Z89" s="2">
        <v>1</v>
      </c>
      <c r="AD89" s="2">
        <v>1</v>
      </c>
      <c r="AH89" s="146">
        <f t="shared" si="57"/>
        <v>2</v>
      </c>
      <c r="AL89" s="2">
        <v>1</v>
      </c>
      <c r="AM89" s="147">
        <f t="shared" si="58"/>
        <v>1</v>
      </c>
      <c r="AN89" s="148">
        <f t="shared" si="51"/>
        <v>14</v>
      </c>
      <c r="AO89" s="149"/>
      <c r="AS89" s="148">
        <f t="shared" si="59"/>
        <v>15</v>
      </c>
      <c r="AZ89" s="2">
        <v>1</v>
      </c>
      <c r="BA89" s="146">
        <f t="shared" si="60"/>
        <v>1</v>
      </c>
      <c r="BD89" s="2">
        <v>2</v>
      </c>
      <c r="BL89" s="147">
        <f t="shared" si="61"/>
        <v>2</v>
      </c>
      <c r="BM89" s="148">
        <f t="shared" si="62"/>
        <v>41</v>
      </c>
      <c r="BN89" s="2">
        <v>1</v>
      </c>
      <c r="BQ89" s="2">
        <v>2</v>
      </c>
      <c r="BV89" s="2">
        <v>2</v>
      </c>
      <c r="BZ89" s="146">
        <f t="shared" si="63"/>
        <v>5</v>
      </c>
      <c r="CC89" s="147">
        <f t="shared" si="52"/>
        <v>0</v>
      </c>
      <c r="CD89" s="148">
        <f t="shared" si="53"/>
        <v>10</v>
      </c>
      <c r="CE89" s="1">
        <f t="shared" si="54"/>
        <v>91</v>
      </c>
      <c r="CF89" s="150">
        <f t="shared" si="64"/>
        <v>37</v>
      </c>
      <c r="CG89" s="5" t="str">
        <f t="shared" si="65"/>
        <v>пішохідний </v>
      </c>
      <c r="CH89" s="144" t="str">
        <f t="shared" si="66"/>
        <v>3 с.с.</v>
      </c>
      <c r="CN89" s="1"/>
    </row>
    <row r="90" spans="1:92" s="2" customFormat="1" ht="15" customHeight="1">
      <c r="A90" s="144">
        <v>38</v>
      </c>
      <c r="B90" s="3" t="str">
        <f>VLOOKUP(A90,регістрація!B:AB,5,FALSE)</f>
        <v>вело</v>
      </c>
      <c r="C90" s="10" t="str">
        <f>VLOOKUP(A90,регістрація!B:AB,6,FALSE)</f>
        <v>3 с.с.</v>
      </c>
      <c r="D90" s="145" t="s">
        <v>374</v>
      </c>
      <c r="E90" s="144"/>
      <c r="F90" s="171"/>
      <c r="G90" s="171"/>
      <c r="H90" s="171"/>
      <c r="I90" s="171"/>
      <c r="J90" s="171"/>
      <c r="K90" s="171"/>
      <c r="L90" s="171"/>
      <c r="M90" s="168">
        <f>SUM(F90:L90)</f>
        <v>0</v>
      </c>
      <c r="N90" s="171"/>
      <c r="O90" s="171"/>
      <c r="P90" s="171"/>
      <c r="Q90" s="171"/>
      <c r="R90" s="171"/>
      <c r="S90" s="171"/>
      <c r="T90" s="171"/>
      <c r="U90" s="169">
        <f>SUM(N90:T90)</f>
        <v>0</v>
      </c>
      <c r="V90" s="170">
        <f t="shared" si="50"/>
        <v>15</v>
      </c>
      <c r="W90" s="171"/>
      <c r="X90" s="171"/>
      <c r="Y90" s="171"/>
      <c r="Z90" s="171"/>
      <c r="AA90" s="171"/>
      <c r="AB90" s="171"/>
      <c r="AC90" s="171">
        <v>5</v>
      </c>
      <c r="AD90" s="171"/>
      <c r="AE90" s="171">
        <v>5</v>
      </c>
      <c r="AF90" s="171"/>
      <c r="AG90" s="171"/>
      <c r="AH90" s="168">
        <f>SUM(W90:AG90)</f>
        <v>10</v>
      </c>
      <c r="AI90" s="171"/>
      <c r="AJ90" s="171"/>
      <c r="AK90" s="171"/>
      <c r="AL90" s="171"/>
      <c r="AM90" s="169">
        <f>SUM(AI90:AL90)</f>
        <v>0</v>
      </c>
      <c r="AN90" s="170">
        <f t="shared" si="51"/>
        <v>5</v>
      </c>
      <c r="AO90" s="171"/>
      <c r="AP90" s="171"/>
      <c r="AQ90" s="171"/>
      <c r="AR90" s="171"/>
      <c r="AS90" s="170">
        <f>15+SUM(AP90:AR90)-AO90</f>
        <v>15</v>
      </c>
      <c r="AT90" s="171"/>
      <c r="AU90" s="171"/>
      <c r="AV90" s="171"/>
      <c r="AW90" s="171">
        <v>2</v>
      </c>
      <c r="AX90" s="171"/>
      <c r="AY90" s="171"/>
      <c r="AZ90" s="171">
        <v>3</v>
      </c>
      <c r="BA90" s="168">
        <f>SUM(AT90:AZ90)</f>
        <v>5</v>
      </c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69">
        <f>SUM(BB90:BK90)</f>
        <v>0</v>
      </c>
      <c r="BM90" s="170">
        <f>40-BA90+BL90</f>
        <v>35</v>
      </c>
      <c r="BN90" s="171"/>
      <c r="BO90" s="171"/>
      <c r="BP90" s="171">
        <v>2</v>
      </c>
      <c r="BQ90" s="171"/>
      <c r="BR90" s="171">
        <v>2</v>
      </c>
      <c r="BS90" s="171"/>
      <c r="BT90" s="171"/>
      <c r="BU90" s="171"/>
      <c r="BV90" s="171"/>
      <c r="BW90" s="171">
        <v>1</v>
      </c>
      <c r="BX90" s="171"/>
      <c r="BY90" s="171"/>
      <c r="BZ90" s="168">
        <f>SUM(BN90:BY90)</f>
        <v>5</v>
      </c>
      <c r="CA90" s="171"/>
      <c r="CB90" s="171"/>
      <c r="CC90" s="147">
        <f t="shared" si="52"/>
        <v>0</v>
      </c>
      <c r="CD90" s="148">
        <f t="shared" si="53"/>
        <v>10</v>
      </c>
      <c r="CE90" s="1">
        <f t="shared" si="54"/>
        <v>80</v>
      </c>
      <c r="CF90" s="150">
        <f t="shared" si="64"/>
        <v>38</v>
      </c>
      <c r="CG90" s="5" t="str">
        <f t="shared" si="65"/>
        <v>вело</v>
      </c>
      <c r="CH90" s="144" t="str">
        <f t="shared" si="66"/>
        <v>3 с.с.</v>
      </c>
      <c r="CI90" s="2">
        <f>CE90</f>
        <v>80</v>
      </c>
      <c r="CJ90" s="2">
        <f>CE91</f>
        <v>86</v>
      </c>
      <c r="CM90" s="144"/>
      <c r="CN90" s="1"/>
    </row>
    <row r="91" spans="1:92" s="2" customFormat="1" ht="15" customHeight="1">
      <c r="A91" s="144">
        <v>38</v>
      </c>
      <c r="B91" s="3" t="str">
        <f>VLOOKUP(A91,регістрація!B:AB,5,FALSE)</f>
        <v>вело</v>
      </c>
      <c r="C91" s="10" t="str">
        <f>VLOOKUP(A91,регістрація!B:AB,6,FALSE)</f>
        <v>3 с.с.</v>
      </c>
      <c r="D91" s="145" t="s">
        <v>397</v>
      </c>
      <c r="E91" s="144"/>
      <c r="F91" s="171">
        <v>1</v>
      </c>
      <c r="G91" s="171"/>
      <c r="H91" s="171"/>
      <c r="I91" s="171"/>
      <c r="J91" s="171"/>
      <c r="K91" s="171"/>
      <c r="L91" s="171"/>
      <c r="M91" s="168">
        <f>SUM(F91:L91)</f>
        <v>1</v>
      </c>
      <c r="N91" s="171">
        <v>1</v>
      </c>
      <c r="O91" s="171"/>
      <c r="P91" s="171"/>
      <c r="Q91" s="171"/>
      <c r="R91" s="171"/>
      <c r="S91" s="171"/>
      <c r="T91" s="171"/>
      <c r="U91" s="169">
        <f>SUM(N91:T91)</f>
        <v>1</v>
      </c>
      <c r="V91" s="170">
        <f t="shared" si="50"/>
        <v>15</v>
      </c>
      <c r="W91" s="171"/>
      <c r="X91" s="171"/>
      <c r="Y91" s="171"/>
      <c r="Z91" s="171"/>
      <c r="AA91" s="171"/>
      <c r="AB91" s="171"/>
      <c r="AC91" s="171">
        <v>5</v>
      </c>
      <c r="AD91" s="171"/>
      <c r="AE91" s="171"/>
      <c r="AF91" s="171"/>
      <c r="AG91" s="171"/>
      <c r="AH91" s="168">
        <f>SUM(W91:AG91)</f>
        <v>5</v>
      </c>
      <c r="AI91" s="171"/>
      <c r="AJ91" s="171"/>
      <c r="AK91" s="171"/>
      <c r="AL91" s="171"/>
      <c r="AM91" s="169">
        <f>SUM(AI91:AL91)</f>
        <v>0</v>
      </c>
      <c r="AN91" s="170">
        <f t="shared" si="51"/>
        <v>10</v>
      </c>
      <c r="AO91" s="171"/>
      <c r="AP91" s="171"/>
      <c r="AQ91" s="171"/>
      <c r="AR91" s="171"/>
      <c r="AS91" s="170">
        <f>15+SUM(AP91:AR91)-AO91</f>
        <v>15</v>
      </c>
      <c r="AT91" s="171"/>
      <c r="AU91" s="171"/>
      <c r="AV91" s="171"/>
      <c r="AW91" s="171">
        <v>5</v>
      </c>
      <c r="AX91" s="171"/>
      <c r="AY91" s="171"/>
      <c r="AZ91" s="171"/>
      <c r="BA91" s="168">
        <f>SUM(AT91:AZ91)</f>
        <v>5</v>
      </c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69">
        <f>SUM(BB91:BK91)</f>
        <v>0</v>
      </c>
      <c r="BM91" s="170">
        <f>40-BA91+BL91</f>
        <v>35</v>
      </c>
      <c r="BN91" s="171"/>
      <c r="BO91" s="171"/>
      <c r="BP91" s="171">
        <v>2</v>
      </c>
      <c r="BQ91" s="171">
        <v>2</v>
      </c>
      <c r="BR91" s="171"/>
      <c r="BS91" s="171"/>
      <c r="BT91" s="171"/>
      <c r="BU91" s="171"/>
      <c r="BV91" s="171"/>
      <c r="BW91" s="171"/>
      <c r="BX91" s="171"/>
      <c r="BY91" s="171"/>
      <c r="BZ91" s="168">
        <f>SUM(BN91:BY91)</f>
        <v>4</v>
      </c>
      <c r="CA91" s="171"/>
      <c r="CB91" s="171"/>
      <c r="CC91" s="147">
        <f t="shared" si="52"/>
        <v>0</v>
      </c>
      <c r="CD91" s="148">
        <f t="shared" si="53"/>
        <v>11</v>
      </c>
      <c r="CE91" s="1">
        <f t="shared" si="54"/>
        <v>86</v>
      </c>
      <c r="CF91" s="150">
        <f t="shared" si="64"/>
        <v>38</v>
      </c>
      <c r="CG91" s="5" t="str">
        <f t="shared" si="65"/>
        <v>вело</v>
      </c>
      <c r="CH91" s="144" t="str">
        <f t="shared" si="66"/>
        <v>3 с.с.</v>
      </c>
      <c r="CN91" s="1"/>
    </row>
    <row r="92" spans="1:92" s="2" customFormat="1" ht="14.25" customHeight="1">
      <c r="A92" s="144">
        <v>39</v>
      </c>
      <c r="B92" s="3" t="str">
        <f>VLOOKUP(A92,регістрація!B:AB,5,FALSE)</f>
        <v>вело</v>
      </c>
      <c r="C92" s="10" t="str">
        <f>VLOOKUP(A92,регістрація!B:AB,6,FALSE)</f>
        <v>1 к.с.</v>
      </c>
      <c r="D92" s="145" t="s">
        <v>374</v>
      </c>
      <c r="E92" s="144"/>
      <c r="F92" s="171"/>
      <c r="G92" s="171"/>
      <c r="H92" s="171"/>
      <c r="I92" s="171"/>
      <c r="J92" s="171"/>
      <c r="K92" s="171"/>
      <c r="L92" s="171"/>
      <c r="M92" s="168">
        <f>SUM(F92:L92)</f>
        <v>0</v>
      </c>
      <c r="N92" s="171"/>
      <c r="O92" s="171"/>
      <c r="P92" s="171"/>
      <c r="Q92" s="171"/>
      <c r="R92" s="171"/>
      <c r="S92" s="171"/>
      <c r="T92" s="171"/>
      <c r="U92" s="169">
        <f>SUM(N92:T92)</f>
        <v>0</v>
      </c>
      <c r="V92" s="170">
        <f t="shared" si="50"/>
        <v>15</v>
      </c>
      <c r="W92" s="171"/>
      <c r="X92" s="171"/>
      <c r="Y92" s="171"/>
      <c r="Z92" s="171"/>
      <c r="AA92" s="171"/>
      <c r="AB92" s="171">
        <v>3</v>
      </c>
      <c r="AC92" s="171">
        <v>3</v>
      </c>
      <c r="AD92" s="171"/>
      <c r="AE92" s="171">
        <v>2</v>
      </c>
      <c r="AF92" s="171"/>
      <c r="AG92" s="171"/>
      <c r="AH92" s="168">
        <f>SUM(W92:AG92)</f>
        <v>8</v>
      </c>
      <c r="AI92" s="171"/>
      <c r="AJ92" s="171"/>
      <c r="AK92" s="171"/>
      <c r="AL92" s="171">
        <v>1</v>
      </c>
      <c r="AM92" s="169">
        <f>SUM(AI92:AL92)</f>
        <v>1</v>
      </c>
      <c r="AN92" s="170">
        <f t="shared" si="51"/>
        <v>8</v>
      </c>
      <c r="AO92" s="171"/>
      <c r="AP92" s="171"/>
      <c r="AQ92" s="171"/>
      <c r="AR92" s="171"/>
      <c r="AS92" s="170">
        <f>15+SUM(AP92:AR92)-AO92</f>
        <v>15</v>
      </c>
      <c r="AT92" s="171"/>
      <c r="AU92" s="171"/>
      <c r="AV92" s="171"/>
      <c r="AW92" s="171">
        <v>5</v>
      </c>
      <c r="AX92" s="171"/>
      <c r="AY92" s="171"/>
      <c r="AZ92" s="171"/>
      <c r="BA92" s="168">
        <f>SUM(AT92:AZ92)</f>
        <v>5</v>
      </c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69">
        <f>SUM(BB92:BK92)</f>
        <v>0</v>
      </c>
      <c r="BM92" s="170">
        <f>40-BA92+BL92</f>
        <v>35</v>
      </c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68">
        <f>SUM(BN92:BY92)</f>
        <v>0</v>
      </c>
      <c r="CA92" s="171"/>
      <c r="CC92" s="147">
        <f t="shared" si="52"/>
        <v>0</v>
      </c>
      <c r="CD92" s="148">
        <f t="shared" si="53"/>
        <v>15</v>
      </c>
      <c r="CE92" s="1">
        <f t="shared" si="54"/>
        <v>88</v>
      </c>
      <c r="CF92" s="150">
        <f t="shared" si="64"/>
        <v>39</v>
      </c>
      <c r="CG92" s="5" t="str">
        <f t="shared" si="65"/>
        <v>вело</v>
      </c>
      <c r="CH92" s="144" t="str">
        <f t="shared" si="66"/>
        <v>1 к.с.</v>
      </c>
      <c r="CI92" s="2">
        <f>CE92</f>
        <v>88</v>
      </c>
      <c r="CJ92" s="2">
        <f>CE93</f>
        <v>110</v>
      </c>
      <c r="CK92" s="2">
        <f>CE94</f>
        <v>98</v>
      </c>
      <c r="CM92" s="144"/>
      <c r="CN92" s="1"/>
    </row>
    <row r="93" spans="1:92" s="2" customFormat="1" ht="15" customHeight="1">
      <c r="A93" s="144">
        <v>39</v>
      </c>
      <c r="B93" s="3" t="str">
        <f>VLOOKUP(A93,регістрація!B:AB,5,FALSE)</f>
        <v>вело</v>
      </c>
      <c r="C93" s="10" t="str">
        <f>VLOOKUP(A93,регістрація!B:AB,6,FALSE)</f>
        <v>1 к.с.</v>
      </c>
      <c r="D93" s="145" t="s">
        <v>365</v>
      </c>
      <c r="E93" s="144"/>
      <c r="F93" s="171">
        <v>1</v>
      </c>
      <c r="G93" s="171">
        <v>0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68">
        <f>SUM(F93:L93)</f>
        <v>1</v>
      </c>
      <c r="N93" s="171">
        <v>1</v>
      </c>
      <c r="O93" s="171">
        <v>0</v>
      </c>
      <c r="P93" s="171">
        <v>1</v>
      </c>
      <c r="Q93" s="171">
        <v>1</v>
      </c>
      <c r="R93" s="171">
        <v>0</v>
      </c>
      <c r="S93" s="171">
        <v>0</v>
      </c>
      <c r="T93" s="171">
        <v>1</v>
      </c>
      <c r="U93" s="169">
        <f>SUM(N93:T93)</f>
        <v>4</v>
      </c>
      <c r="V93" s="170">
        <f>15-M93+U93</f>
        <v>18</v>
      </c>
      <c r="W93" s="171">
        <v>0</v>
      </c>
      <c r="X93" s="171">
        <v>0</v>
      </c>
      <c r="Y93" s="171">
        <v>0</v>
      </c>
      <c r="Z93" s="171">
        <v>0</v>
      </c>
      <c r="AA93" s="171">
        <v>0</v>
      </c>
      <c r="AB93" s="171">
        <v>0</v>
      </c>
      <c r="AC93" s="171">
        <v>0</v>
      </c>
      <c r="AD93" s="171">
        <v>0</v>
      </c>
      <c r="AE93" s="171">
        <v>0</v>
      </c>
      <c r="AF93" s="171">
        <v>0</v>
      </c>
      <c r="AG93" s="171">
        <v>0</v>
      </c>
      <c r="AH93" s="168">
        <f>SUM(W93:AG93)</f>
        <v>0</v>
      </c>
      <c r="AI93" s="171">
        <v>0</v>
      </c>
      <c r="AJ93" s="171">
        <v>0</v>
      </c>
      <c r="AK93" s="171">
        <v>0</v>
      </c>
      <c r="AL93" s="171">
        <v>3</v>
      </c>
      <c r="AM93" s="169">
        <f>SUM(AI93:AL93)</f>
        <v>3</v>
      </c>
      <c r="AN93" s="170">
        <f>15-AH93+AM93</f>
        <v>18</v>
      </c>
      <c r="AO93" s="171">
        <v>1</v>
      </c>
      <c r="AP93" s="171">
        <v>0</v>
      </c>
      <c r="AQ93" s="171">
        <v>2</v>
      </c>
      <c r="AR93" s="171">
        <v>0</v>
      </c>
      <c r="AS93" s="170">
        <f>15+SUM(AP93:AR93)-AO93</f>
        <v>16</v>
      </c>
      <c r="AT93" s="171">
        <v>0</v>
      </c>
      <c r="AU93" s="171">
        <v>0</v>
      </c>
      <c r="AV93" s="171">
        <v>0</v>
      </c>
      <c r="AW93" s="171">
        <v>0</v>
      </c>
      <c r="AX93" s="171">
        <v>0</v>
      </c>
      <c r="AY93" s="171">
        <v>0</v>
      </c>
      <c r="AZ93" s="171">
        <v>0</v>
      </c>
      <c r="BA93" s="168">
        <f>SUM(AT93:AZ93)</f>
        <v>0</v>
      </c>
      <c r="BB93" s="171">
        <v>0</v>
      </c>
      <c r="BC93" s="171">
        <v>0</v>
      </c>
      <c r="BD93" s="171">
        <v>0</v>
      </c>
      <c r="BE93" s="171">
        <v>0</v>
      </c>
      <c r="BF93" s="171">
        <v>0</v>
      </c>
      <c r="BG93" s="171">
        <v>0</v>
      </c>
      <c r="BH93" s="171">
        <v>3</v>
      </c>
      <c r="BI93" s="171">
        <v>0</v>
      </c>
      <c r="BJ93" s="171">
        <v>0</v>
      </c>
      <c r="BK93" s="171"/>
      <c r="BL93" s="169">
        <v>0</v>
      </c>
      <c r="BM93" s="170">
        <f>40-BA93+BL93</f>
        <v>40</v>
      </c>
      <c r="BN93" s="171">
        <v>0</v>
      </c>
      <c r="BO93" s="171">
        <v>0</v>
      </c>
      <c r="BP93" s="171">
        <v>0</v>
      </c>
      <c r="BQ93" s="171">
        <v>0</v>
      </c>
      <c r="BR93" s="171">
        <v>0</v>
      </c>
      <c r="BS93" s="171">
        <v>0</v>
      </c>
      <c r="BT93" s="171">
        <v>0</v>
      </c>
      <c r="BU93" s="171">
        <v>0</v>
      </c>
      <c r="BV93" s="171">
        <v>0</v>
      </c>
      <c r="BW93" s="171">
        <v>0</v>
      </c>
      <c r="BX93" s="171">
        <v>0</v>
      </c>
      <c r="BY93" s="171">
        <v>0</v>
      </c>
      <c r="BZ93" s="168">
        <f>SUM(BN93:BY93)</f>
        <v>0</v>
      </c>
      <c r="CA93" s="171">
        <v>2</v>
      </c>
      <c r="CB93" s="171">
        <v>1</v>
      </c>
      <c r="CC93" s="147">
        <f t="shared" si="52"/>
        <v>3</v>
      </c>
      <c r="CD93" s="148">
        <f t="shared" si="53"/>
        <v>18</v>
      </c>
      <c r="CE93" s="1">
        <f t="shared" si="54"/>
        <v>110</v>
      </c>
      <c r="CF93" s="150">
        <f t="shared" si="64"/>
        <v>39</v>
      </c>
      <c r="CG93" s="5" t="str">
        <f t="shared" si="65"/>
        <v>вело</v>
      </c>
      <c r="CH93" s="144" t="str">
        <f t="shared" si="66"/>
        <v>1 к.с.</v>
      </c>
      <c r="CN93" s="1"/>
    </row>
    <row r="94" spans="1:92" s="2" customFormat="1" ht="15" customHeight="1">
      <c r="A94" s="144">
        <v>39</v>
      </c>
      <c r="B94" s="3" t="str">
        <f>VLOOKUP(A94,регістрація!B:AB,5,FALSE)</f>
        <v>вело</v>
      </c>
      <c r="C94" s="10" t="str">
        <f>VLOOKUP(A94,регістрація!B:AB,6,FALSE)</f>
        <v>1 к.с.</v>
      </c>
      <c r="D94" s="145" t="s">
        <v>390</v>
      </c>
      <c r="E94" s="144"/>
      <c r="J94" s="2">
        <v>1</v>
      </c>
      <c r="M94" s="146">
        <f t="shared" si="55"/>
        <v>1</v>
      </c>
      <c r="P94" s="2">
        <v>1</v>
      </c>
      <c r="U94" s="147">
        <f t="shared" si="56"/>
        <v>1</v>
      </c>
      <c r="V94" s="148">
        <f t="shared" si="50"/>
        <v>15</v>
      </c>
      <c r="AC94" s="2">
        <v>1</v>
      </c>
      <c r="AE94" s="2">
        <v>2</v>
      </c>
      <c r="AH94" s="146">
        <f t="shared" si="57"/>
        <v>3</v>
      </c>
      <c r="AL94" s="2">
        <v>1</v>
      </c>
      <c r="AM94" s="147">
        <f t="shared" si="58"/>
        <v>1</v>
      </c>
      <c r="AN94" s="148">
        <f t="shared" si="51"/>
        <v>13</v>
      </c>
      <c r="AO94" s="149"/>
      <c r="AS94" s="148">
        <f t="shared" si="59"/>
        <v>15</v>
      </c>
      <c r="BA94" s="146">
        <f t="shared" si="60"/>
        <v>0</v>
      </c>
      <c r="BL94" s="147">
        <f t="shared" si="61"/>
        <v>0</v>
      </c>
      <c r="BM94" s="148">
        <f t="shared" si="62"/>
        <v>40</v>
      </c>
      <c r="BZ94" s="146">
        <f t="shared" si="63"/>
        <v>0</v>
      </c>
      <c r="CC94" s="147">
        <f t="shared" si="52"/>
        <v>0</v>
      </c>
      <c r="CD94" s="148">
        <f t="shared" si="53"/>
        <v>15</v>
      </c>
      <c r="CE94" s="1">
        <f t="shared" si="54"/>
        <v>98</v>
      </c>
      <c r="CF94" s="150">
        <f t="shared" si="64"/>
        <v>39</v>
      </c>
      <c r="CG94" s="5" t="str">
        <f t="shared" si="65"/>
        <v>вело</v>
      </c>
      <c r="CH94" s="144" t="str">
        <f t="shared" si="66"/>
        <v>1 к.с.</v>
      </c>
      <c r="CN94" s="1"/>
    </row>
    <row r="95" spans="1:92" s="2" customFormat="1" ht="15" customHeight="1">
      <c r="A95" s="144">
        <v>40</v>
      </c>
      <c r="B95" s="3" t="str">
        <f>VLOOKUP(A95,регістрація!B:AB,5,FALSE)</f>
        <v>пішохідний </v>
      </c>
      <c r="C95" s="10" t="str">
        <f>VLOOKUP(A95,регістрація!B:AB,6,FALSE)</f>
        <v>1 к.с.</v>
      </c>
      <c r="D95" s="145" t="s">
        <v>385</v>
      </c>
      <c r="E95" s="144"/>
      <c r="G95" s="2">
        <v>1</v>
      </c>
      <c r="M95" s="146">
        <f t="shared" si="55"/>
        <v>1</v>
      </c>
      <c r="U95" s="147">
        <f t="shared" si="56"/>
        <v>0</v>
      </c>
      <c r="V95" s="148">
        <f t="shared" si="50"/>
        <v>14</v>
      </c>
      <c r="AH95" s="146">
        <f t="shared" si="57"/>
        <v>0</v>
      </c>
      <c r="AL95" s="2">
        <v>1</v>
      </c>
      <c r="AM95" s="147">
        <f t="shared" si="58"/>
        <v>1</v>
      </c>
      <c r="AN95" s="148">
        <f t="shared" si="51"/>
        <v>16</v>
      </c>
      <c r="AO95" s="149"/>
      <c r="AS95" s="148">
        <f t="shared" si="59"/>
        <v>15</v>
      </c>
      <c r="AT95" s="2">
        <v>2</v>
      </c>
      <c r="AU95" s="2">
        <v>2</v>
      </c>
      <c r="BA95" s="146">
        <f t="shared" si="60"/>
        <v>4</v>
      </c>
      <c r="BL95" s="147">
        <f t="shared" si="61"/>
        <v>0</v>
      </c>
      <c r="BM95" s="148">
        <f t="shared" si="62"/>
        <v>36</v>
      </c>
      <c r="BQ95" s="2">
        <v>1</v>
      </c>
      <c r="BV95" s="2">
        <v>2</v>
      </c>
      <c r="BW95" s="2">
        <v>1</v>
      </c>
      <c r="BZ95" s="146">
        <f t="shared" si="63"/>
        <v>4</v>
      </c>
      <c r="CC95" s="147">
        <f t="shared" si="52"/>
        <v>0</v>
      </c>
      <c r="CD95" s="148">
        <f t="shared" si="53"/>
        <v>11</v>
      </c>
      <c r="CE95" s="1">
        <f t="shared" si="54"/>
        <v>92</v>
      </c>
      <c r="CF95" s="150">
        <f t="shared" si="64"/>
        <v>40</v>
      </c>
      <c r="CG95" s="5" t="str">
        <f t="shared" si="65"/>
        <v>пішохідний </v>
      </c>
      <c r="CH95" s="144" t="str">
        <f t="shared" si="66"/>
        <v>1 к.с.</v>
      </c>
      <c r="CI95" s="2">
        <f>CE95</f>
        <v>92</v>
      </c>
      <c r="CJ95" s="2">
        <f>CE96</f>
        <v>102</v>
      </c>
      <c r="CK95" s="2">
        <f>CE97</f>
        <v>97</v>
      </c>
      <c r="CM95" s="144"/>
      <c r="CN95" s="1"/>
    </row>
    <row r="96" spans="1:92" s="2" customFormat="1" ht="15" customHeight="1">
      <c r="A96" s="144">
        <v>40</v>
      </c>
      <c r="B96" s="3" t="str">
        <f>VLOOKUP(A96,регістрація!B:AB,5,FALSE)</f>
        <v>пішохідний </v>
      </c>
      <c r="C96" s="10" t="str">
        <f>VLOOKUP(A96,регістрація!B:AB,6,FALSE)</f>
        <v>1 к.с.</v>
      </c>
      <c r="D96" s="145" t="s">
        <v>391</v>
      </c>
      <c r="E96" s="144"/>
      <c r="M96" s="146">
        <f t="shared" si="55"/>
        <v>0</v>
      </c>
      <c r="P96" s="2">
        <v>1</v>
      </c>
      <c r="U96" s="147">
        <f t="shared" si="56"/>
        <v>1</v>
      </c>
      <c r="V96" s="148">
        <f t="shared" si="50"/>
        <v>16</v>
      </c>
      <c r="AC96" s="2">
        <v>2</v>
      </c>
      <c r="AH96" s="146">
        <f t="shared" si="57"/>
        <v>2</v>
      </c>
      <c r="AL96" s="2">
        <v>1</v>
      </c>
      <c r="AM96" s="147">
        <f t="shared" si="58"/>
        <v>1</v>
      </c>
      <c r="AN96" s="148">
        <f t="shared" si="51"/>
        <v>14</v>
      </c>
      <c r="AO96" s="149"/>
      <c r="AS96" s="148">
        <f t="shared" si="59"/>
        <v>15</v>
      </c>
      <c r="BA96" s="146">
        <f t="shared" si="60"/>
        <v>0</v>
      </c>
      <c r="BC96" s="2">
        <v>1</v>
      </c>
      <c r="BD96" s="2">
        <v>1</v>
      </c>
      <c r="BH96" s="2">
        <v>1</v>
      </c>
      <c r="BL96" s="147">
        <f t="shared" si="61"/>
        <v>3</v>
      </c>
      <c r="BM96" s="148">
        <f t="shared" si="62"/>
        <v>43</v>
      </c>
      <c r="BQ96" s="2">
        <v>1</v>
      </c>
      <c r="BX96" s="2">
        <v>1</v>
      </c>
      <c r="BZ96" s="146">
        <f t="shared" si="63"/>
        <v>2</v>
      </c>
      <c r="CB96" s="2">
        <v>1</v>
      </c>
      <c r="CC96" s="147">
        <f t="shared" si="52"/>
        <v>1</v>
      </c>
      <c r="CD96" s="148">
        <f t="shared" si="53"/>
        <v>14</v>
      </c>
      <c r="CE96" s="1">
        <f t="shared" si="54"/>
        <v>102</v>
      </c>
      <c r="CF96" s="150">
        <f t="shared" si="64"/>
        <v>40</v>
      </c>
      <c r="CG96" s="5" t="str">
        <f t="shared" si="65"/>
        <v>пішохідний </v>
      </c>
      <c r="CH96" s="144" t="str">
        <f t="shared" si="66"/>
        <v>1 к.с.</v>
      </c>
      <c r="CN96" s="1"/>
    </row>
    <row r="97" spans="1:92" s="2" customFormat="1" ht="15" customHeight="1">
      <c r="A97" s="144">
        <v>40</v>
      </c>
      <c r="B97" s="3" t="str">
        <f>VLOOKUP(A97,регістрація!B:AB,5,FALSE)</f>
        <v>пішохідний </v>
      </c>
      <c r="C97" s="10" t="str">
        <f>VLOOKUP(A97,регістрація!B:AB,6,FALSE)</f>
        <v>1 к.с.</v>
      </c>
      <c r="D97" s="145" t="s">
        <v>378</v>
      </c>
      <c r="E97" s="144"/>
      <c r="G97" s="2">
        <v>1</v>
      </c>
      <c r="M97" s="146">
        <f t="shared" si="55"/>
        <v>1</v>
      </c>
      <c r="U97" s="147">
        <f t="shared" si="56"/>
        <v>0</v>
      </c>
      <c r="V97" s="148">
        <f t="shared" si="50"/>
        <v>14</v>
      </c>
      <c r="AE97" s="2">
        <v>2</v>
      </c>
      <c r="AH97" s="146">
        <f t="shared" si="57"/>
        <v>2</v>
      </c>
      <c r="AL97" s="2">
        <v>1</v>
      </c>
      <c r="AM97" s="147">
        <f t="shared" si="58"/>
        <v>1</v>
      </c>
      <c r="AN97" s="148">
        <f t="shared" si="51"/>
        <v>14</v>
      </c>
      <c r="AO97" s="149"/>
      <c r="AP97" s="2">
        <v>1</v>
      </c>
      <c r="AS97" s="148">
        <f t="shared" si="59"/>
        <v>16</v>
      </c>
      <c r="BA97" s="146">
        <f t="shared" si="60"/>
        <v>0</v>
      </c>
      <c r="BD97" s="2">
        <v>1</v>
      </c>
      <c r="BL97" s="147">
        <f t="shared" si="61"/>
        <v>1</v>
      </c>
      <c r="BM97" s="148">
        <f t="shared" si="62"/>
        <v>41</v>
      </c>
      <c r="BQ97" s="2">
        <v>2</v>
      </c>
      <c r="BV97" s="2">
        <v>1</v>
      </c>
      <c r="BZ97" s="146">
        <f t="shared" si="63"/>
        <v>3</v>
      </c>
      <c r="CC97" s="147">
        <f t="shared" si="52"/>
        <v>0</v>
      </c>
      <c r="CD97" s="148">
        <f t="shared" si="53"/>
        <v>12</v>
      </c>
      <c r="CE97" s="1">
        <f t="shared" si="54"/>
        <v>97</v>
      </c>
      <c r="CF97" s="150">
        <f t="shared" si="64"/>
        <v>40</v>
      </c>
      <c r="CG97" s="5" t="str">
        <f t="shared" si="65"/>
        <v>пішохідний </v>
      </c>
      <c r="CH97" s="144" t="str">
        <f t="shared" si="66"/>
        <v>1 к.с.</v>
      </c>
      <c r="CN97" s="1"/>
    </row>
    <row r="98" spans="1:92" s="2" customFormat="1" ht="15" customHeight="1">
      <c r="A98" s="144">
        <v>41</v>
      </c>
      <c r="B98" s="3" t="str">
        <f>VLOOKUP(A98,регістрація!B:AB,5,FALSE)</f>
        <v>пішохідний </v>
      </c>
      <c r="C98" s="10" t="str">
        <f>VLOOKUP(A98,регістрація!B:AB,6,FALSE)</f>
        <v>2 к.с.</v>
      </c>
      <c r="D98" s="145" t="s">
        <v>389</v>
      </c>
      <c r="E98" s="144"/>
      <c r="M98" s="146">
        <f t="shared" si="55"/>
        <v>0</v>
      </c>
      <c r="U98" s="147">
        <f t="shared" si="56"/>
        <v>0</v>
      </c>
      <c r="V98" s="148">
        <f t="shared" si="50"/>
        <v>15</v>
      </c>
      <c r="AH98" s="146">
        <f t="shared" si="57"/>
        <v>0</v>
      </c>
      <c r="AL98" s="2">
        <v>1</v>
      </c>
      <c r="AM98" s="147">
        <f t="shared" si="58"/>
        <v>1</v>
      </c>
      <c r="AN98" s="148">
        <f t="shared" si="51"/>
        <v>16</v>
      </c>
      <c r="AO98" s="149"/>
      <c r="AS98" s="148">
        <f t="shared" si="59"/>
        <v>15</v>
      </c>
      <c r="AT98" s="2">
        <v>1</v>
      </c>
      <c r="AU98" s="2">
        <v>2</v>
      </c>
      <c r="BA98" s="146">
        <f t="shared" si="60"/>
        <v>3</v>
      </c>
      <c r="BD98" s="2">
        <v>2</v>
      </c>
      <c r="BG98" s="2">
        <v>1</v>
      </c>
      <c r="BL98" s="147">
        <f t="shared" si="61"/>
        <v>3</v>
      </c>
      <c r="BM98" s="148">
        <f t="shared" si="62"/>
        <v>40</v>
      </c>
      <c r="BN98" s="2">
        <v>1</v>
      </c>
      <c r="BP98" s="2">
        <v>1</v>
      </c>
      <c r="BR98" s="2">
        <v>1</v>
      </c>
      <c r="BS98" s="2">
        <v>1</v>
      </c>
      <c r="BT98" s="2">
        <v>1</v>
      </c>
      <c r="BV98" s="2">
        <v>2</v>
      </c>
      <c r="BW98" s="2">
        <v>2</v>
      </c>
      <c r="BY98" s="2">
        <v>1</v>
      </c>
      <c r="BZ98" s="146">
        <f t="shared" si="63"/>
        <v>10</v>
      </c>
      <c r="CC98" s="147">
        <f t="shared" si="52"/>
        <v>0</v>
      </c>
      <c r="CD98" s="148">
        <f t="shared" si="53"/>
        <v>5</v>
      </c>
      <c r="CE98" s="1">
        <f t="shared" si="54"/>
        <v>91</v>
      </c>
      <c r="CF98" s="150">
        <f t="shared" si="64"/>
        <v>41</v>
      </c>
      <c r="CG98" s="5" t="str">
        <f t="shared" si="65"/>
        <v>пішохідний </v>
      </c>
      <c r="CH98" s="144" t="str">
        <f t="shared" si="66"/>
        <v>2 к.с.</v>
      </c>
      <c r="CI98" s="2">
        <f>CE98</f>
        <v>91</v>
      </c>
      <c r="CJ98" s="2">
        <f>CE99</f>
        <v>84</v>
      </c>
      <c r="CK98" s="2">
        <f>CE100</f>
        <v>83</v>
      </c>
      <c r="CN98" s="1"/>
    </row>
    <row r="99" spans="1:92" s="2" customFormat="1" ht="15" customHeight="1">
      <c r="A99" s="144">
        <v>41</v>
      </c>
      <c r="B99" s="3" t="str">
        <f>VLOOKUP(A99,регістрація!B:AB,5,FALSE)</f>
        <v>пішохідний </v>
      </c>
      <c r="C99" s="10" t="str">
        <f>VLOOKUP(A99,регістрація!B:AB,6,FALSE)</f>
        <v>2 к.с.</v>
      </c>
      <c r="D99" s="145" t="s">
        <v>393</v>
      </c>
      <c r="E99" s="144"/>
      <c r="F99" s="2">
        <v>1</v>
      </c>
      <c r="M99" s="146">
        <f t="shared" si="55"/>
        <v>1</v>
      </c>
      <c r="U99" s="147">
        <f t="shared" si="56"/>
        <v>0</v>
      </c>
      <c r="V99" s="148">
        <f t="shared" si="50"/>
        <v>14</v>
      </c>
      <c r="Z99" s="2">
        <v>2</v>
      </c>
      <c r="AD99" s="2">
        <v>1</v>
      </c>
      <c r="AH99" s="146">
        <f t="shared" si="57"/>
        <v>3</v>
      </c>
      <c r="AL99" s="2">
        <v>1</v>
      </c>
      <c r="AM99" s="147">
        <f t="shared" si="58"/>
        <v>1</v>
      </c>
      <c r="AN99" s="148">
        <f t="shared" si="51"/>
        <v>13</v>
      </c>
      <c r="AO99" s="149"/>
      <c r="AS99" s="148">
        <f t="shared" si="59"/>
        <v>15</v>
      </c>
      <c r="BA99" s="146">
        <f t="shared" si="60"/>
        <v>0</v>
      </c>
      <c r="BD99" s="2">
        <v>1</v>
      </c>
      <c r="BL99" s="147">
        <f t="shared" si="61"/>
        <v>1</v>
      </c>
      <c r="BM99" s="148">
        <f t="shared" si="62"/>
        <v>41</v>
      </c>
      <c r="BP99" s="2">
        <v>2</v>
      </c>
      <c r="BQ99" s="2">
        <v>1</v>
      </c>
      <c r="BR99" s="2">
        <v>2</v>
      </c>
      <c r="BS99" s="2">
        <v>1</v>
      </c>
      <c r="BT99" s="2">
        <v>1</v>
      </c>
      <c r="BU99" s="2">
        <v>1</v>
      </c>
      <c r="BV99" s="2">
        <v>2</v>
      </c>
      <c r="BW99" s="2">
        <v>2</v>
      </c>
      <c r="BX99" s="2">
        <v>2</v>
      </c>
      <c r="BZ99" s="146">
        <f t="shared" si="63"/>
        <v>14</v>
      </c>
      <c r="CC99" s="147">
        <f t="shared" si="52"/>
        <v>0</v>
      </c>
      <c r="CD99" s="148">
        <f t="shared" si="53"/>
        <v>1</v>
      </c>
      <c r="CE99" s="1">
        <f t="shared" si="54"/>
        <v>84</v>
      </c>
      <c r="CF99" s="150">
        <f t="shared" si="64"/>
        <v>41</v>
      </c>
      <c r="CG99" s="5" t="str">
        <f t="shared" si="65"/>
        <v>пішохідний </v>
      </c>
      <c r="CH99" s="144" t="str">
        <f t="shared" si="66"/>
        <v>2 к.с.</v>
      </c>
      <c r="CN99" s="1"/>
    </row>
    <row r="100" spans="1:92" s="2" customFormat="1" ht="15" customHeight="1">
      <c r="A100" s="144">
        <v>41</v>
      </c>
      <c r="B100" s="3" t="str">
        <f>VLOOKUP(A100,регістрація!B:AB,5,FALSE)</f>
        <v>пішохідний </v>
      </c>
      <c r="C100" s="10" t="str">
        <f>VLOOKUP(A100,регістрація!B:AB,6,FALSE)</f>
        <v>2 к.с.</v>
      </c>
      <c r="D100" s="145" t="s">
        <v>390</v>
      </c>
      <c r="E100" s="144"/>
      <c r="F100" s="2">
        <v>1</v>
      </c>
      <c r="J100" s="2">
        <v>1</v>
      </c>
      <c r="K100" s="2">
        <v>1</v>
      </c>
      <c r="M100" s="146">
        <f t="shared" si="55"/>
        <v>3</v>
      </c>
      <c r="U100" s="147">
        <f t="shared" si="56"/>
        <v>0</v>
      </c>
      <c r="V100" s="148">
        <f t="shared" si="50"/>
        <v>12</v>
      </c>
      <c r="AD100" s="2">
        <v>3</v>
      </c>
      <c r="AE100" s="2">
        <v>2</v>
      </c>
      <c r="AH100" s="146">
        <f t="shared" si="57"/>
        <v>5</v>
      </c>
      <c r="AL100" s="2">
        <v>1</v>
      </c>
      <c r="AM100" s="147">
        <f t="shared" si="58"/>
        <v>1</v>
      </c>
      <c r="AN100" s="148">
        <f t="shared" si="51"/>
        <v>11</v>
      </c>
      <c r="AO100" s="149">
        <v>2</v>
      </c>
      <c r="AS100" s="148">
        <f t="shared" si="59"/>
        <v>13</v>
      </c>
      <c r="AT100" s="2">
        <v>4</v>
      </c>
      <c r="AU100" s="2">
        <v>3</v>
      </c>
      <c r="BA100" s="146">
        <f t="shared" si="60"/>
        <v>7</v>
      </c>
      <c r="BD100" s="2">
        <v>1</v>
      </c>
      <c r="BH100" s="2">
        <v>1</v>
      </c>
      <c r="BL100" s="147">
        <f t="shared" si="61"/>
        <v>2</v>
      </c>
      <c r="BM100" s="148">
        <f t="shared" si="62"/>
        <v>35</v>
      </c>
      <c r="BX100" s="2">
        <v>2</v>
      </c>
      <c r="BY100" s="2">
        <v>1</v>
      </c>
      <c r="BZ100" s="146">
        <f t="shared" si="63"/>
        <v>3</v>
      </c>
      <c r="CC100" s="147">
        <f t="shared" si="52"/>
        <v>0</v>
      </c>
      <c r="CD100" s="148">
        <f t="shared" si="53"/>
        <v>12</v>
      </c>
      <c r="CE100" s="1">
        <f t="shared" si="54"/>
        <v>83</v>
      </c>
      <c r="CF100" s="150">
        <f t="shared" si="64"/>
        <v>41</v>
      </c>
      <c r="CG100" s="5" t="str">
        <f t="shared" si="65"/>
        <v>пішохідний </v>
      </c>
      <c r="CH100" s="144" t="str">
        <f t="shared" si="66"/>
        <v>2 к.с.</v>
      </c>
      <c r="CN100" s="1"/>
    </row>
    <row r="101" spans="1:92" s="2" customFormat="1" ht="15" customHeight="1">
      <c r="A101" s="144">
        <v>42</v>
      </c>
      <c r="B101" s="3" t="str">
        <f>VLOOKUP(A101,регістрація!B:AB,5,FALSE)</f>
        <v>пішохідний </v>
      </c>
      <c r="C101" s="10" t="str">
        <f>VLOOKUP(A101,регістрація!B:AB,6,FALSE)</f>
        <v>3 к.с.</v>
      </c>
      <c r="D101" s="145" t="s">
        <v>392</v>
      </c>
      <c r="E101" s="144"/>
      <c r="I101" s="2">
        <v>1</v>
      </c>
      <c r="J101" s="2">
        <v>1</v>
      </c>
      <c r="M101" s="146">
        <f t="shared" si="55"/>
        <v>2</v>
      </c>
      <c r="U101" s="147">
        <f t="shared" si="56"/>
        <v>0</v>
      </c>
      <c r="V101" s="148">
        <f t="shared" si="50"/>
        <v>13</v>
      </c>
      <c r="W101" s="2">
        <v>2</v>
      </c>
      <c r="AA101" s="2">
        <v>1</v>
      </c>
      <c r="AD101" s="2">
        <v>3</v>
      </c>
      <c r="AH101" s="146">
        <f t="shared" si="57"/>
        <v>6</v>
      </c>
      <c r="AI101" s="2">
        <v>4</v>
      </c>
      <c r="AK101" s="2">
        <v>2</v>
      </c>
      <c r="AL101" s="2">
        <v>1</v>
      </c>
      <c r="AM101" s="147">
        <f t="shared" si="58"/>
        <v>7</v>
      </c>
      <c r="AN101" s="148">
        <f t="shared" si="51"/>
        <v>16</v>
      </c>
      <c r="AO101" s="149"/>
      <c r="AS101" s="148">
        <f t="shared" si="59"/>
        <v>15</v>
      </c>
      <c r="AT101" s="2">
        <v>2</v>
      </c>
      <c r="BA101" s="146">
        <f t="shared" si="60"/>
        <v>2</v>
      </c>
      <c r="BC101" s="2">
        <v>2</v>
      </c>
      <c r="BD101" s="2">
        <v>2</v>
      </c>
      <c r="BK101" s="2">
        <v>1</v>
      </c>
      <c r="BL101" s="147">
        <f t="shared" si="61"/>
        <v>5</v>
      </c>
      <c r="BM101" s="148">
        <f t="shared" si="62"/>
        <v>43</v>
      </c>
      <c r="BQ101" s="2">
        <v>1</v>
      </c>
      <c r="BZ101" s="146">
        <f t="shared" si="63"/>
        <v>1</v>
      </c>
      <c r="CC101" s="147">
        <f t="shared" si="52"/>
        <v>0</v>
      </c>
      <c r="CD101" s="148">
        <f t="shared" si="53"/>
        <v>14</v>
      </c>
      <c r="CE101" s="1">
        <f t="shared" si="54"/>
        <v>101</v>
      </c>
      <c r="CF101" s="150">
        <f t="shared" si="64"/>
        <v>42</v>
      </c>
      <c r="CG101" s="5" t="str">
        <f t="shared" si="65"/>
        <v>пішохідний </v>
      </c>
      <c r="CH101" s="144" t="str">
        <f t="shared" si="66"/>
        <v>3 к.с.</v>
      </c>
      <c r="CI101" s="2">
        <f>CE101</f>
        <v>101</v>
      </c>
      <c r="CJ101" s="2">
        <f>CE102</f>
        <v>106</v>
      </c>
      <c r="CK101" s="2">
        <f>CE103</f>
        <v>100</v>
      </c>
      <c r="CM101" s="144"/>
      <c r="CN101" s="1"/>
    </row>
    <row r="102" spans="1:94" s="152" customFormat="1" ht="15" customHeight="1">
      <c r="A102" s="144">
        <v>42</v>
      </c>
      <c r="B102" s="3" t="str">
        <f>VLOOKUP(A102,регістрація!B:AB,5,FALSE)</f>
        <v>пішохідний </v>
      </c>
      <c r="C102" s="10" t="str">
        <f>VLOOKUP(A102,регістрація!B:AB,6,FALSE)</f>
        <v>3 к.с.</v>
      </c>
      <c r="D102" s="145" t="s">
        <v>396</v>
      </c>
      <c r="E102" s="144"/>
      <c r="F102" s="2">
        <v>1</v>
      </c>
      <c r="G102" s="2"/>
      <c r="H102" s="2"/>
      <c r="I102" s="2"/>
      <c r="J102" s="2">
        <v>2</v>
      </c>
      <c r="K102" s="2">
        <v>1</v>
      </c>
      <c r="L102" s="2"/>
      <c r="M102" s="146">
        <f t="shared" si="55"/>
        <v>4</v>
      </c>
      <c r="N102" s="2"/>
      <c r="O102" s="2">
        <v>1</v>
      </c>
      <c r="P102" s="2"/>
      <c r="Q102" s="2"/>
      <c r="R102" s="2"/>
      <c r="S102" s="2"/>
      <c r="T102" s="2"/>
      <c r="U102" s="147">
        <f t="shared" si="56"/>
        <v>1</v>
      </c>
      <c r="V102" s="148">
        <f t="shared" si="50"/>
        <v>12</v>
      </c>
      <c r="W102" s="2"/>
      <c r="X102" s="2"/>
      <c r="Y102" s="2">
        <v>1</v>
      </c>
      <c r="Z102" s="2">
        <v>1</v>
      </c>
      <c r="AA102" s="2"/>
      <c r="AB102" s="2"/>
      <c r="AC102" s="2"/>
      <c r="AD102" s="2">
        <v>1</v>
      </c>
      <c r="AE102" s="2"/>
      <c r="AF102" s="2"/>
      <c r="AG102" s="2"/>
      <c r="AH102" s="146">
        <f t="shared" si="57"/>
        <v>3</v>
      </c>
      <c r="AI102" s="2">
        <v>5</v>
      </c>
      <c r="AJ102" s="2"/>
      <c r="AK102" s="2">
        <v>2</v>
      </c>
      <c r="AL102" s="2"/>
      <c r="AM102" s="147">
        <f t="shared" si="58"/>
        <v>7</v>
      </c>
      <c r="AN102" s="148">
        <f t="shared" si="51"/>
        <v>19</v>
      </c>
      <c r="AO102" s="149">
        <v>2</v>
      </c>
      <c r="AP102" s="2"/>
      <c r="AQ102" s="2"/>
      <c r="AR102" s="2">
        <v>3</v>
      </c>
      <c r="AS102" s="148">
        <f t="shared" si="59"/>
        <v>16</v>
      </c>
      <c r="AT102" s="2"/>
      <c r="AU102" s="2"/>
      <c r="AV102" s="2">
        <v>1</v>
      </c>
      <c r="AW102" s="2"/>
      <c r="AX102" s="2"/>
      <c r="AY102" s="2"/>
      <c r="AZ102" s="2"/>
      <c r="BA102" s="146">
        <f t="shared" si="60"/>
        <v>1</v>
      </c>
      <c r="BB102" s="2"/>
      <c r="BC102" s="2"/>
      <c r="BD102" s="2">
        <v>2</v>
      </c>
      <c r="BE102" s="2"/>
      <c r="BF102" s="2"/>
      <c r="BG102" s="2"/>
      <c r="BH102" s="2">
        <v>3</v>
      </c>
      <c r="BI102" s="2"/>
      <c r="BJ102" s="2"/>
      <c r="BK102" s="2">
        <v>1</v>
      </c>
      <c r="BL102" s="147">
        <f t="shared" si="61"/>
        <v>6</v>
      </c>
      <c r="BM102" s="148">
        <f t="shared" si="62"/>
        <v>45</v>
      </c>
      <c r="BN102" s="2"/>
      <c r="BO102" s="2"/>
      <c r="BP102" s="2">
        <v>1</v>
      </c>
      <c r="BQ102" s="2"/>
      <c r="BR102" s="2"/>
      <c r="BS102" s="2"/>
      <c r="BT102" s="2"/>
      <c r="BU102" s="2"/>
      <c r="BV102" s="2"/>
      <c r="BW102" s="2"/>
      <c r="BX102" s="2"/>
      <c r="BY102" s="2"/>
      <c r="BZ102" s="146">
        <f t="shared" si="63"/>
        <v>1</v>
      </c>
      <c r="CA102" s="2"/>
      <c r="CB102" s="2"/>
      <c r="CC102" s="147">
        <f t="shared" si="52"/>
        <v>0</v>
      </c>
      <c r="CD102" s="148">
        <f t="shared" si="53"/>
        <v>14</v>
      </c>
      <c r="CE102" s="1">
        <f t="shared" si="54"/>
        <v>106</v>
      </c>
      <c r="CF102" s="150">
        <f t="shared" si="64"/>
        <v>42</v>
      </c>
      <c r="CG102" s="5" t="str">
        <f t="shared" si="65"/>
        <v>пішохідний </v>
      </c>
      <c r="CH102" s="144" t="str">
        <f t="shared" si="66"/>
        <v>3 к.с.</v>
      </c>
      <c r="CI102" s="2"/>
      <c r="CJ102" s="2"/>
      <c r="CK102" s="2"/>
      <c r="CL102" s="2"/>
      <c r="CM102" s="2"/>
      <c r="CN102" s="1"/>
      <c r="CO102" s="2"/>
      <c r="CP102" s="2"/>
    </row>
    <row r="103" spans="1:92" s="2" customFormat="1" ht="15" customHeight="1">
      <c r="A103" s="144">
        <v>42</v>
      </c>
      <c r="B103" s="3" t="str">
        <f>VLOOKUP(A103,регістрація!B:AB,5,FALSE)</f>
        <v>пішохідний </v>
      </c>
      <c r="C103" s="10" t="str">
        <f>VLOOKUP(A103,регістрація!B:AB,6,FALSE)</f>
        <v>3 к.с.</v>
      </c>
      <c r="D103" s="145" t="s">
        <v>379</v>
      </c>
      <c r="E103" s="144"/>
      <c r="F103" s="2">
        <v>1</v>
      </c>
      <c r="M103" s="146">
        <f t="shared" si="55"/>
        <v>1</v>
      </c>
      <c r="U103" s="147">
        <f t="shared" si="56"/>
        <v>0</v>
      </c>
      <c r="V103" s="148">
        <f t="shared" si="50"/>
        <v>14</v>
      </c>
      <c r="AH103" s="146">
        <f t="shared" si="57"/>
        <v>0</v>
      </c>
      <c r="AK103" s="2">
        <v>1</v>
      </c>
      <c r="AL103" s="2">
        <v>1</v>
      </c>
      <c r="AM103" s="147">
        <f t="shared" si="58"/>
        <v>2</v>
      </c>
      <c r="AN103" s="148">
        <f t="shared" si="51"/>
        <v>17</v>
      </c>
      <c r="AO103" s="149">
        <v>1</v>
      </c>
      <c r="AS103" s="148">
        <f t="shared" si="59"/>
        <v>14</v>
      </c>
      <c r="BA103" s="146">
        <f t="shared" si="60"/>
        <v>0</v>
      </c>
      <c r="BD103" s="2">
        <v>1</v>
      </c>
      <c r="BL103" s="147">
        <f t="shared" si="61"/>
        <v>1</v>
      </c>
      <c r="BM103" s="148">
        <f t="shared" si="62"/>
        <v>41</v>
      </c>
      <c r="BW103" s="2">
        <v>1</v>
      </c>
      <c r="BZ103" s="146">
        <f t="shared" si="63"/>
        <v>1</v>
      </c>
      <c r="CC103" s="147">
        <f t="shared" si="52"/>
        <v>0</v>
      </c>
      <c r="CD103" s="148">
        <f t="shared" si="53"/>
        <v>14</v>
      </c>
      <c r="CE103" s="1">
        <f t="shared" si="54"/>
        <v>100</v>
      </c>
      <c r="CF103" s="150">
        <f t="shared" si="64"/>
        <v>42</v>
      </c>
      <c r="CG103" s="5" t="str">
        <f t="shared" si="65"/>
        <v>пішохідний </v>
      </c>
      <c r="CH103" s="144" t="str">
        <f t="shared" si="66"/>
        <v>3 к.с.</v>
      </c>
      <c r="CN103" s="1"/>
    </row>
    <row r="104" spans="1:92" s="2" customFormat="1" ht="15" customHeight="1">
      <c r="A104" s="144">
        <v>43</v>
      </c>
      <c r="B104" s="3" t="str">
        <f>VLOOKUP(A104,регістрація!B:AB,5,FALSE)</f>
        <v>пішохідний </v>
      </c>
      <c r="C104" s="10" t="str">
        <f>VLOOKUP(A104,регістрація!B:AB,6,FALSE)</f>
        <v>1 к.с.</v>
      </c>
      <c r="D104" s="145" t="s">
        <v>391</v>
      </c>
      <c r="E104" s="144"/>
      <c r="M104" s="146">
        <f t="shared" si="55"/>
        <v>0</v>
      </c>
      <c r="N104" s="2">
        <v>1</v>
      </c>
      <c r="O104" s="2">
        <v>1</v>
      </c>
      <c r="U104" s="147">
        <f t="shared" si="56"/>
        <v>2</v>
      </c>
      <c r="V104" s="148">
        <f t="shared" si="50"/>
        <v>17</v>
      </c>
      <c r="X104" s="2">
        <v>3</v>
      </c>
      <c r="Z104" s="2">
        <v>1</v>
      </c>
      <c r="AH104" s="146">
        <f t="shared" si="57"/>
        <v>4</v>
      </c>
      <c r="AI104" s="2">
        <v>2</v>
      </c>
      <c r="AM104" s="147">
        <f t="shared" si="58"/>
        <v>2</v>
      </c>
      <c r="AN104" s="148">
        <f t="shared" si="51"/>
        <v>13</v>
      </c>
      <c r="AO104" s="149"/>
      <c r="AP104" s="2">
        <v>1</v>
      </c>
      <c r="AS104" s="148">
        <f t="shared" si="59"/>
        <v>16</v>
      </c>
      <c r="AT104" s="2">
        <v>2</v>
      </c>
      <c r="AU104" s="2">
        <v>2</v>
      </c>
      <c r="BA104" s="146">
        <f t="shared" si="60"/>
        <v>4</v>
      </c>
      <c r="BD104" s="2">
        <v>2</v>
      </c>
      <c r="BH104" s="2">
        <v>1</v>
      </c>
      <c r="BL104" s="147">
        <f t="shared" si="61"/>
        <v>3</v>
      </c>
      <c r="BM104" s="148">
        <f t="shared" si="62"/>
        <v>39</v>
      </c>
      <c r="BR104" s="2">
        <v>1</v>
      </c>
      <c r="BV104" s="2">
        <v>3</v>
      </c>
      <c r="BW104" s="2">
        <v>1</v>
      </c>
      <c r="BX104" s="2">
        <v>1</v>
      </c>
      <c r="BZ104" s="146">
        <f t="shared" si="63"/>
        <v>6</v>
      </c>
      <c r="CB104" s="2">
        <v>1</v>
      </c>
      <c r="CC104" s="147">
        <f t="shared" si="52"/>
        <v>1</v>
      </c>
      <c r="CD104" s="148">
        <f t="shared" si="53"/>
        <v>10</v>
      </c>
      <c r="CE104" s="1">
        <f t="shared" si="54"/>
        <v>95</v>
      </c>
      <c r="CF104" s="150">
        <f t="shared" si="64"/>
        <v>43</v>
      </c>
      <c r="CG104" s="5" t="str">
        <f t="shared" si="65"/>
        <v>пішохідний </v>
      </c>
      <c r="CH104" s="144" t="str">
        <f t="shared" si="66"/>
        <v>1 к.с.</v>
      </c>
      <c r="CI104" s="2">
        <f>CE104</f>
        <v>95</v>
      </c>
      <c r="CJ104" s="2">
        <f>CE105</f>
        <v>98</v>
      </c>
      <c r="CK104" s="2">
        <f>CE106</f>
        <v>97</v>
      </c>
      <c r="CM104" s="144"/>
      <c r="CN104" s="1"/>
    </row>
    <row r="105" spans="1:92" s="2" customFormat="1" ht="15" customHeight="1">
      <c r="A105" s="144">
        <v>43</v>
      </c>
      <c r="B105" s="3" t="str">
        <f>VLOOKUP(A105,регістрація!B:AB,5,FALSE)</f>
        <v>пішохідний </v>
      </c>
      <c r="C105" s="10" t="str">
        <f>VLOOKUP(A105,регістрація!B:AB,6,FALSE)</f>
        <v>1 к.с.</v>
      </c>
      <c r="D105" s="145" t="s">
        <v>378</v>
      </c>
      <c r="E105" s="144"/>
      <c r="M105" s="146">
        <f t="shared" si="55"/>
        <v>0</v>
      </c>
      <c r="U105" s="147">
        <f t="shared" si="56"/>
        <v>0</v>
      </c>
      <c r="V105" s="148">
        <f t="shared" si="50"/>
        <v>15</v>
      </c>
      <c r="AE105" s="2">
        <v>2</v>
      </c>
      <c r="AH105" s="146">
        <f t="shared" si="57"/>
        <v>2</v>
      </c>
      <c r="AM105" s="147">
        <f t="shared" si="58"/>
        <v>0</v>
      </c>
      <c r="AN105" s="148">
        <f t="shared" si="51"/>
        <v>13</v>
      </c>
      <c r="AO105" s="149"/>
      <c r="AP105" s="2">
        <v>2</v>
      </c>
      <c r="AS105" s="148">
        <f t="shared" si="59"/>
        <v>17</v>
      </c>
      <c r="BA105" s="146">
        <f t="shared" si="60"/>
        <v>0</v>
      </c>
      <c r="BD105" s="2">
        <v>2</v>
      </c>
      <c r="BL105" s="147">
        <f t="shared" si="61"/>
        <v>2</v>
      </c>
      <c r="BM105" s="148">
        <f t="shared" si="62"/>
        <v>42</v>
      </c>
      <c r="BN105" s="2">
        <v>2</v>
      </c>
      <c r="BV105" s="2">
        <v>2</v>
      </c>
      <c r="BZ105" s="146">
        <f t="shared" si="63"/>
        <v>4</v>
      </c>
      <c r="CC105" s="147">
        <f t="shared" si="52"/>
        <v>0</v>
      </c>
      <c r="CD105" s="148">
        <f t="shared" si="53"/>
        <v>11</v>
      </c>
      <c r="CE105" s="1">
        <f t="shared" si="54"/>
        <v>98</v>
      </c>
      <c r="CF105" s="150">
        <f t="shared" si="64"/>
        <v>43</v>
      </c>
      <c r="CG105" s="5" t="str">
        <f t="shared" si="65"/>
        <v>пішохідний </v>
      </c>
      <c r="CH105" s="144" t="str">
        <f t="shared" si="66"/>
        <v>1 к.с.</v>
      </c>
      <c r="CN105" s="1"/>
    </row>
    <row r="106" spans="1:92" s="2" customFormat="1" ht="15" customHeight="1">
      <c r="A106" s="144">
        <v>43</v>
      </c>
      <c r="B106" s="3" t="str">
        <f>VLOOKUP(A106,регістрація!B:AB,5,FALSE)</f>
        <v>пішохідний </v>
      </c>
      <c r="C106" s="10" t="str">
        <f>VLOOKUP(A106,регістрація!B:AB,6,FALSE)</f>
        <v>1 к.с.</v>
      </c>
      <c r="D106" s="145" t="s">
        <v>385</v>
      </c>
      <c r="E106" s="144"/>
      <c r="M106" s="146">
        <f t="shared" si="55"/>
        <v>0</v>
      </c>
      <c r="U106" s="147">
        <f t="shared" si="56"/>
        <v>0</v>
      </c>
      <c r="V106" s="148">
        <f t="shared" si="50"/>
        <v>15</v>
      </c>
      <c r="AH106" s="146">
        <f t="shared" si="57"/>
        <v>0</v>
      </c>
      <c r="AL106" s="2">
        <v>2</v>
      </c>
      <c r="AM106" s="147">
        <f t="shared" si="58"/>
        <v>2</v>
      </c>
      <c r="AN106" s="148">
        <f t="shared" si="51"/>
        <v>17</v>
      </c>
      <c r="AO106" s="149"/>
      <c r="AS106" s="148">
        <f t="shared" si="59"/>
        <v>15</v>
      </c>
      <c r="AU106" s="2">
        <v>2</v>
      </c>
      <c r="BA106" s="146">
        <f t="shared" si="60"/>
        <v>2</v>
      </c>
      <c r="BL106" s="147">
        <f t="shared" si="61"/>
        <v>0</v>
      </c>
      <c r="BM106" s="148">
        <f t="shared" si="62"/>
        <v>38</v>
      </c>
      <c r="BQ106" s="2">
        <v>1</v>
      </c>
      <c r="BV106" s="2">
        <v>2</v>
      </c>
      <c r="BZ106" s="146">
        <f t="shared" si="63"/>
        <v>3</v>
      </c>
      <c r="CC106" s="147">
        <f t="shared" si="52"/>
        <v>0</v>
      </c>
      <c r="CD106" s="148">
        <f t="shared" si="53"/>
        <v>12</v>
      </c>
      <c r="CE106" s="1">
        <f t="shared" si="54"/>
        <v>97</v>
      </c>
      <c r="CF106" s="150">
        <f t="shared" si="64"/>
        <v>43</v>
      </c>
      <c r="CG106" s="5" t="str">
        <f t="shared" si="65"/>
        <v>пішохідний </v>
      </c>
      <c r="CH106" s="144" t="str">
        <f t="shared" si="66"/>
        <v>1 к.с.</v>
      </c>
      <c r="CN106" s="1"/>
    </row>
    <row r="107" spans="1:92" s="2" customFormat="1" ht="15" customHeight="1">
      <c r="A107" s="144">
        <v>44</v>
      </c>
      <c r="B107" s="3" t="str">
        <f>VLOOKUP(A107,регістрація!B:AB,5,FALSE)</f>
        <v>водний</v>
      </c>
      <c r="C107" s="10" t="str">
        <f>VLOOKUP(A107,регістрація!B:AB,6,FALSE)</f>
        <v>2 к.с.</v>
      </c>
      <c r="D107" s="145" t="s">
        <v>372</v>
      </c>
      <c r="E107" s="144"/>
      <c r="M107" s="146">
        <f t="shared" si="55"/>
        <v>0</v>
      </c>
      <c r="O107" s="2">
        <v>2</v>
      </c>
      <c r="P107" s="2">
        <v>1</v>
      </c>
      <c r="U107" s="147">
        <f t="shared" si="56"/>
        <v>3</v>
      </c>
      <c r="V107" s="148">
        <f t="shared" si="50"/>
        <v>18</v>
      </c>
      <c r="AH107" s="146">
        <f t="shared" si="57"/>
        <v>0</v>
      </c>
      <c r="AM107" s="147">
        <f t="shared" si="58"/>
        <v>0</v>
      </c>
      <c r="AN107" s="148">
        <f t="shared" si="51"/>
        <v>15</v>
      </c>
      <c r="AO107" s="149"/>
      <c r="AQ107" s="2">
        <v>2</v>
      </c>
      <c r="AS107" s="148">
        <f t="shared" si="59"/>
        <v>17</v>
      </c>
      <c r="AT107" s="2">
        <v>1</v>
      </c>
      <c r="BA107" s="146">
        <f t="shared" si="60"/>
        <v>1</v>
      </c>
      <c r="BE107" s="2">
        <v>3</v>
      </c>
      <c r="BF107" s="2">
        <v>2</v>
      </c>
      <c r="BG107" s="2">
        <v>1</v>
      </c>
      <c r="BH107" s="2">
        <v>3</v>
      </c>
      <c r="BI107" s="2">
        <v>2</v>
      </c>
      <c r="BL107" s="147">
        <f t="shared" si="61"/>
        <v>11</v>
      </c>
      <c r="BM107" s="148">
        <f t="shared" si="62"/>
        <v>50</v>
      </c>
      <c r="BW107" s="2">
        <v>1</v>
      </c>
      <c r="BZ107" s="146">
        <f t="shared" si="63"/>
        <v>1</v>
      </c>
      <c r="CB107" s="2">
        <v>2</v>
      </c>
      <c r="CC107" s="147">
        <f t="shared" si="52"/>
        <v>2</v>
      </c>
      <c r="CD107" s="148">
        <f t="shared" si="53"/>
        <v>16</v>
      </c>
      <c r="CE107" s="1">
        <f t="shared" si="54"/>
        <v>116</v>
      </c>
      <c r="CF107" s="150">
        <f t="shared" si="64"/>
        <v>44</v>
      </c>
      <c r="CG107" s="5" t="str">
        <f t="shared" si="65"/>
        <v>водний</v>
      </c>
      <c r="CH107" s="144" t="str">
        <f t="shared" si="66"/>
        <v>2 к.с.</v>
      </c>
      <c r="CI107" s="2">
        <f>CE107</f>
        <v>116</v>
      </c>
      <c r="CJ107" s="2">
        <f>CE108</f>
        <v>107</v>
      </c>
      <c r="CM107" s="144"/>
      <c r="CN107" s="1"/>
    </row>
    <row r="108" spans="1:92" s="2" customFormat="1" ht="15" customHeight="1">
      <c r="A108" s="144">
        <v>44</v>
      </c>
      <c r="B108" s="3" t="str">
        <f>VLOOKUP(A108,регістрація!B:AB,5,FALSE)</f>
        <v>водний</v>
      </c>
      <c r="C108" s="10" t="str">
        <f>VLOOKUP(A108,регістрація!B:AB,6,FALSE)</f>
        <v>2 к.с.</v>
      </c>
      <c r="D108" s="145" t="s">
        <v>385</v>
      </c>
      <c r="E108" s="144"/>
      <c r="M108" s="146">
        <f t="shared" si="55"/>
        <v>0</v>
      </c>
      <c r="U108" s="147">
        <f t="shared" si="56"/>
        <v>0</v>
      </c>
      <c r="V108" s="148">
        <f t="shared" si="50"/>
        <v>15</v>
      </c>
      <c r="AH108" s="146">
        <f t="shared" si="57"/>
        <v>0</v>
      </c>
      <c r="AM108" s="147">
        <f t="shared" si="58"/>
        <v>0</v>
      </c>
      <c r="AN108" s="148">
        <f t="shared" si="51"/>
        <v>15</v>
      </c>
      <c r="AO108" s="149"/>
      <c r="AR108" s="2">
        <v>4</v>
      </c>
      <c r="AS108" s="148">
        <f t="shared" si="59"/>
        <v>19</v>
      </c>
      <c r="AT108" s="2">
        <v>1</v>
      </c>
      <c r="BA108" s="146">
        <f t="shared" si="60"/>
        <v>1</v>
      </c>
      <c r="BE108" s="2">
        <v>3</v>
      </c>
      <c r="BF108" s="2">
        <v>2</v>
      </c>
      <c r="BG108" s="2">
        <v>1</v>
      </c>
      <c r="BL108" s="147">
        <f t="shared" si="61"/>
        <v>6</v>
      </c>
      <c r="BM108" s="148">
        <f t="shared" si="62"/>
        <v>45</v>
      </c>
      <c r="BN108" s="2">
        <v>1</v>
      </c>
      <c r="BP108" s="2">
        <v>1</v>
      </c>
      <c r="BV108" s="2">
        <v>3</v>
      </c>
      <c r="BZ108" s="146">
        <f t="shared" si="63"/>
        <v>5</v>
      </c>
      <c r="CB108" s="2">
        <v>3</v>
      </c>
      <c r="CC108" s="147">
        <f t="shared" si="52"/>
        <v>3</v>
      </c>
      <c r="CD108" s="148">
        <f t="shared" si="53"/>
        <v>13</v>
      </c>
      <c r="CE108" s="1">
        <f t="shared" si="54"/>
        <v>107</v>
      </c>
      <c r="CF108" s="150">
        <f t="shared" si="64"/>
        <v>44</v>
      </c>
      <c r="CG108" s="5" t="str">
        <f t="shared" si="65"/>
        <v>водний</v>
      </c>
      <c r="CH108" s="144" t="str">
        <f t="shared" si="66"/>
        <v>2 к.с.</v>
      </c>
      <c r="CN108" s="1"/>
    </row>
    <row r="109" spans="1:92" s="2" customFormat="1" ht="15" customHeight="1">
      <c r="A109" s="144">
        <v>45</v>
      </c>
      <c r="B109" s="3" t="str">
        <f>VLOOKUP(A109,регістрація!B:AB,5,FALSE)</f>
        <v>водний</v>
      </c>
      <c r="C109" s="10" t="str">
        <f>VLOOKUP(A109,регістрація!B:AB,6,FALSE)</f>
        <v>1 к.с.</v>
      </c>
      <c r="D109" s="145" t="s">
        <v>383</v>
      </c>
      <c r="E109" s="144"/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0</v>
      </c>
      <c r="L109" s="165">
        <v>0</v>
      </c>
      <c r="M109" s="168">
        <f>SUM(F109:L109)</f>
        <v>0</v>
      </c>
      <c r="N109" s="165">
        <v>1</v>
      </c>
      <c r="O109" s="165">
        <v>0</v>
      </c>
      <c r="P109" s="165">
        <v>0</v>
      </c>
      <c r="Q109" s="165">
        <v>0</v>
      </c>
      <c r="R109" s="165">
        <v>0</v>
      </c>
      <c r="S109" s="165">
        <v>0</v>
      </c>
      <c r="T109" s="165">
        <v>0</v>
      </c>
      <c r="U109" s="169">
        <f>SUM(N109:T109)</f>
        <v>1</v>
      </c>
      <c r="V109" s="170">
        <f>15-M109+U109</f>
        <v>16</v>
      </c>
      <c r="W109" s="165">
        <v>0</v>
      </c>
      <c r="X109" s="165">
        <v>0</v>
      </c>
      <c r="Y109" s="165">
        <v>0</v>
      </c>
      <c r="Z109" s="165">
        <v>0</v>
      </c>
      <c r="AA109" s="165">
        <v>0</v>
      </c>
      <c r="AB109" s="165">
        <v>0</v>
      </c>
      <c r="AC109" s="165">
        <v>0</v>
      </c>
      <c r="AD109" s="165">
        <v>0</v>
      </c>
      <c r="AE109" s="165">
        <v>0</v>
      </c>
      <c r="AF109" s="165">
        <v>0</v>
      </c>
      <c r="AG109" s="165">
        <v>0</v>
      </c>
      <c r="AH109" s="168">
        <f>SUM(W109:AG109)</f>
        <v>0</v>
      </c>
      <c r="AI109" s="165">
        <v>0</v>
      </c>
      <c r="AJ109" s="165">
        <v>0</v>
      </c>
      <c r="AK109" s="165">
        <v>0</v>
      </c>
      <c r="AL109" s="165">
        <v>2</v>
      </c>
      <c r="AM109" s="169">
        <f>SUM(AI109:AL109)</f>
        <v>2</v>
      </c>
      <c r="AN109" s="170">
        <f>15-AH109+AM109</f>
        <v>17</v>
      </c>
      <c r="AO109" s="166">
        <v>0</v>
      </c>
      <c r="AP109" s="165">
        <v>1</v>
      </c>
      <c r="AQ109" s="165">
        <v>2</v>
      </c>
      <c r="AR109" s="165">
        <v>0</v>
      </c>
      <c r="AS109" s="170">
        <f>15+SUM(AP109:AR109)-AO109</f>
        <v>18</v>
      </c>
      <c r="AT109" s="165">
        <v>0</v>
      </c>
      <c r="AU109" s="165">
        <v>0</v>
      </c>
      <c r="AV109" s="165">
        <v>0</v>
      </c>
      <c r="AW109" s="165">
        <v>0</v>
      </c>
      <c r="AX109" s="165">
        <v>0</v>
      </c>
      <c r="AY109" s="165">
        <v>0</v>
      </c>
      <c r="AZ109" s="165">
        <v>0</v>
      </c>
      <c r="BA109" s="168">
        <f>SUM(AT109:AZ109)</f>
        <v>0</v>
      </c>
      <c r="BB109" s="165">
        <v>0</v>
      </c>
      <c r="BC109" s="165">
        <v>0</v>
      </c>
      <c r="BD109" s="165">
        <v>0</v>
      </c>
      <c r="BE109" s="165">
        <v>1</v>
      </c>
      <c r="BF109" s="165">
        <v>1</v>
      </c>
      <c r="BG109" s="165">
        <v>1</v>
      </c>
      <c r="BH109" s="165">
        <v>1</v>
      </c>
      <c r="BI109" s="165">
        <v>1</v>
      </c>
      <c r="BJ109" s="165">
        <v>1</v>
      </c>
      <c r="BK109" s="165">
        <v>3</v>
      </c>
      <c r="BL109" s="169">
        <f>SUM(BB109:BK109)</f>
        <v>9</v>
      </c>
      <c r="BM109" s="170">
        <f>40-BA109+BL109</f>
        <v>49</v>
      </c>
      <c r="BN109" s="165">
        <v>0</v>
      </c>
      <c r="BO109" s="165">
        <v>0</v>
      </c>
      <c r="BP109" s="165">
        <v>0</v>
      </c>
      <c r="BQ109" s="165">
        <v>0</v>
      </c>
      <c r="BR109" s="165">
        <v>1</v>
      </c>
      <c r="BS109" s="165">
        <v>0</v>
      </c>
      <c r="BT109" s="165">
        <v>0</v>
      </c>
      <c r="BU109" s="165">
        <v>0</v>
      </c>
      <c r="BV109" s="165">
        <v>0</v>
      </c>
      <c r="BW109" s="165">
        <v>0</v>
      </c>
      <c r="BX109" s="165">
        <v>0</v>
      </c>
      <c r="BY109" s="165">
        <v>0</v>
      </c>
      <c r="BZ109" s="168">
        <f>SUM(BN109:BY109)</f>
        <v>1</v>
      </c>
      <c r="CA109" s="165">
        <v>2</v>
      </c>
      <c r="CB109" s="165">
        <v>0</v>
      </c>
      <c r="CC109" s="147">
        <f t="shared" si="52"/>
        <v>2</v>
      </c>
      <c r="CD109" s="148">
        <f t="shared" si="53"/>
        <v>16</v>
      </c>
      <c r="CE109" s="1">
        <f t="shared" si="54"/>
        <v>116</v>
      </c>
      <c r="CF109" s="150">
        <f t="shared" si="64"/>
        <v>45</v>
      </c>
      <c r="CG109" s="5" t="str">
        <f t="shared" si="65"/>
        <v>водний</v>
      </c>
      <c r="CH109" s="144" t="str">
        <f t="shared" si="66"/>
        <v>1 к.с.</v>
      </c>
      <c r="CI109" s="2">
        <f>CE109</f>
        <v>116</v>
      </c>
      <c r="CJ109" s="2">
        <f>CE110</f>
        <v>102</v>
      </c>
      <c r="CM109" s="144"/>
      <c r="CN109" s="1"/>
    </row>
    <row r="110" spans="1:92" s="2" customFormat="1" ht="15" customHeight="1">
      <c r="A110" s="144">
        <v>45</v>
      </c>
      <c r="B110" s="3" t="str">
        <f>VLOOKUP(A110,регістрація!B:AB,5,FALSE)</f>
        <v>водний</v>
      </c>
      <c r="C110" s="10" t="str">
        <f>VLOOKUP(A110,регістрація!B:AB,6,FALSE)</f>
        <v>1 к.с.</v>
      </c>
      <c r="D110" s="145" t="s">
        <v>384</v>
      </c>
      <c r="E110" s="144"/>
      <c r="M110" s="146">
        <f t="shared" si="55"/>
        <v>0</v>
      </c>
      <c r="U110" s="147">
        <f t="shared" si="56"/>
        <v>0</v>
      </c>
      <c r="V110" s="148">
        <f t="shared" si="50"/>
        <v>15</v>
      </c>
      <c r="AH110" s="146">
        <f t="shared" si="57"/>
        <v>0</v>
      </c>
      <c r="AL110" s="2">
        <v>1</v>
      </c>
      <c r="AM110" s="147">
        <f t="shared" si="58"/>
        <v>1</v>
      </c>
      <c r="AN110" s="148">
        <f t="shared" si="51"/>
        <v>16</v>
      </c>
      <c r="AO110" s="149"/>
      <c r="AS110" s="148">
        <f t="shared" si="59"/>
        <v>15</v>
      </c>
      <c r="AU110" s="2">
        <v>1</v>
      </c>
      <c r="BA110" s="146">
        <f t="shared" si="60"/>
        <v>1</v>
      </c>
      <c r="BF110" s="2">
        <v>1</v>
      </c>
      <c r="BG110" s="2">
        <v>1</v>
      </c>
      <c r="BL110" s="147">
        <f t="shared" si="61"/>
        <v>2</v>
      </c>
      <c r="BM110" s="148">
        <f t="shared" si="62"/>
        <v>41</v>
      </c>
      <c r="BZ110" s="146">
        <f t="shared" si="63"/>
        <v>0</v>
      </c>
      <c r="CC110" s="147">
        <f t="shared" si="52"/>
        <v>0</v>
      </c>
      <c r="CD110" s="148">
        <f t="shared" si="53"/>
        <v>15</v>
      </c>
      <c r="CE110" s="1">
        <f t="shared" si="54"/>
        <v>102</v>
      </c>
      <c r="CF110" s="150">
        <f t="shared" si="64"/>
        <v>45</v>
      </c>
      <c r="CG110" s="5" t="str">
        <f t="shared" si="65"/>
        <v>водний</v>
      </c>
      <c r="CH110" s="144" t="str">
        <f t="shared" si="66"/>
        <v>1 к.с.</v>
      </c>
      <c r="CN110" s="1"/>
    </row>
    <row r="111" spans="1:92" s="2" customFormat="1" ht="15" customHeight="1">
      <c r="A111" s="144">
        <v>46</v>
      </c>
      <c r="B111" s="3" t="str">
        <f>VLOOKUP(A111,регістрація!B:AB,5,FALSE)</f>
        <v>водний</v>
      </c>
      <c r="C111" s="10" t="str">
        <f>VLOOKUP(A111,регістрація!B:AB,6,FALSE)</f>
        <v>2 к.с.</v>
      </c>
      <c r="D111" s="145" t="s">
        <v>385</v>
      </c>
      <c r="E111" s="144"/>
      <c r="M111" s="146">
        <f t="shared" si="55"/>
        <v>0</v>
      </c>
      <c r="U111" s="147">
        <f t="shared" si="56"/>
        <v>0</v>
      </c>
      <c r="V111" s="148">
        <f t="shared" si="50"/>
        <v>15</v>
      </c>
      <c r="AH111" s="146">
        <f t="shared" si="57"/>
        <v>0</v>
      </c>
      <c r="AL111" s="2">
        <v>2</v>
      </c>
      <c r="AM111" s="147">
        <f t="shared" si="58"/>
        <v>2</v>
      </c>
      <c r="AN111" s="148">
        <f t="shared" si="51"/>
        <v>17</v>
      </c>
      <c r="AO111" s="149"/>
      <c r="AS111" s="148">
        <f t="shared" si="59"/>
        <v>15</v>
      </c>
      <c r="BA111" s="146">
        <f t="shared" si="60"/>
        <v>0</v>
      </c>
      <c r="BE111" s="2">
        <v>1</v>
      </c>
      <c r="BF111" s="2">
        <v>1</v>
      </c>
      <c r="BG111" s="2">
        <v>1</v>
      </c>
      <c r="BL111" s="147">
        <f t="shared" si="61"/>
        <v>3</v>
      </c>
      <c r="BM111" s="148">
        <f t="shared" si="62"/>
        <v>43</v>
      </c>
      <c r="BZ111" s="146">
        <f t="shared" si="63"/>
        <v>0</v>
      </c>
      <c r="CB111" s="2">
        <v>2</v>
      </c>
      <c r="CC111" s="147">
        <f t="shared" si="52"/>
        <v>2</v>
      </c>
      <c r="CD111" s="148">
        <f t="shared" si="53"/>
        <v>17</v>
      </c>
      <c r="CE111" s="1">
        <f t="shared" si="54"/>
        <v>107</v>
      </c>
      <c r="CF111" s="150">
        <f t="shared" si="64"/>
        <v>46</v>
      </c>
      <c r="CG111" s="5" t="str">
        <f t="shared" si="65"/>
        <v>водний</v>
      </c>
      <c r="CH111" s="144" t="str">
        <f t="shared" si="66"/>
        <v>2 к.с.</v>
      </c>
      <c r="CI111" s="2">
        <f>CE111</f>
        <v>107</v>
      </c>
      <c r="CJ111" s="2">
        <f>CE112</f>
        <v>107</v>
      </c>
      <c r="CM111" s="144"/>
      <c r="CN111" s="1"/>
    </row>
    <row r="112" spans="1:92" s="2" customFormat="1" ht="15" customHeight="1">
      <c r="A112" s="144">
        <v>46</v>
      </c>
      <c r="B112" s="3" t="str">
        <f>VLOOKUP(A112,регістрація!B:AB,5,FALSE)</f>
        <v>водний</v>
      </c>
      <c r="C112" s="10" t="str">
        <f>VLOOKUP(A112,регістрація!B:AB,6,FALSE)</f>
        <v>2 к.с.</v>
      </c>
      <c r="D112" s="145" t="s">
        <v>372</v>
      </c>
      <c r="E112" s="154"/>
      <c r="M112" s="146">
        <f t="shared" si="55"/>
        <v>0</v>
      </c>
      <c r="U112" s="147">
        <f t="shared" si="56"/>
        <v>0</v>
      </c>
      <c r="V112" s="148">
        <f t="shared" si="50"/>
        <v>15</v>
      </c>
      <c r="AH112" s="146">
        <f t="shared" si="57"/>
        <v>0</v>
      </c>
      <c r="AM112" s="147">
        <f t="shared" si="58"/>
        <v>0</v>
      </c>
      <c r="AN112" s="148">
        <f t="shared" si="51"/>
        <v>15</v>
      </c>
      <c r="AO112" s="149"/>
      <c r="AS112" s="148">
        <f t="shared" si="59"/>
        <v>15</v>
      </c>
      <c r="BA112" s="146">
        <f t="shared" si="60"/>
        <v>0</v>
      </c>
      <c r="BE112" s="2">
        <v>2</v>
      </c>
      <c r="BF112" s="2">
        <v>1</v>
      </c>
      <c r="BG112" s="2">
        <v>1</v>
      </c>
      <c r="BH112" s="2">
        <v>2</v>
      </c>
      <c r="BI112" s="2">
        <v>2</v>
      </c>
      <c r="BL112" s="147">
        <f t="shared" si="61"/>
        <v>8</v>
      </c>
      <c r="BM112" s="148">
        <f t="shared" si="62"/>
        <v>48</v>
      </c>
      <c r="BQ112" s="2">
        <v>1</v>
      </c>
      <c r="BZ112" s="146">
        <f t="shared" si="63"/>
        <v>1</v>
      </c>
      <c r="CC112" s="147">
        <f t="shared" si="52"/>
        <v>0</v>
      </c>
      <c r="CD112" s="148">
        <f t="shared" si="53"/>
        <v>14</v>
      </c>
      <c r="CE112" s="1">
        <f t="shared" si="54"/>
        <v>107</v>
      </c>
      <c r="CF112" s="150">
        <f t="shared" si="64"/>
        <v>46</v>
      </c>
      <c r="CG112" s="5" t="str">
        <f t="shared" si="65"/>
        <v>водний</v>
      </c>
      <c r="CH112" s="144" t="str">
        <f t="shared" si="66"/>
        <v>2 к.с.</v>
      </c>
      <c r="CN112" s="1"/>
    </row>
    <row r="113" spans="1:92" s="2" customFormat="1" ht="15" customHeight="1">
      <c r="A113" s="144">
        <v>47</v>
      </c>
      <c r="B113" s="3" t="str">
        <f>VLOOKUP(A113,регістрація!B:AB,5,FALSE)</f>
        <v>вело</v>
      </c>
      <c r="C113" s="10" t="str">
        <f>VLOOKUP(A113,регістрація!B:AB,6,FALSE)</f>
        <v>3 с.с.</v>
      </c>
      <c r="D113" s="145" t="s">
        <v>374</v>
      </c>
      <c r="E113" s="144"/>
      <c r="F113" s="165"/>
      <c r="G113" s="165"/>
      <c r="H113" s="165"/>
      <c r="I113" s="165"/>
      <c r="J113" s="165"/>
      <c r="K113" s="165"/>
      <c r="L113" s="165"/>
      <c r="M113" s="168">
        <f>SUM(F113:L113)</f>
        <v>0</v>
      </c>
      <c r="N113" s="165"/>
      <c r="O113" s="165"/>
      <c r="P113" s="165"/>
      <c r="Q113" s="165"/>
      <c r="R113" s="165"/>
      <c r="S113" s="165"/>
      <c r="T113" s="165"/>
      <c r="U113" s="169">
        <f>SUM(N113:T113)</f>
        <v>0</v>
      </c>
      <c r="V113" s="170">
        <f>15-M113+U113</f>
        <v>15</v>
      </c>
      <c r="W113" s="165"/>
      <c r="X113" s="165"/>
      <c r="Y113" s="165"/>
      <c r="Z113" s="165"/>
      <c r="AA113" s="165"/>
      <c r="AB113" s="165"/>
      <c r="AC113" s="165">
        <v>2</v>
      </c>
      <c r="AD113" s="165"/>
      <c r="AE113" s="165">
        <v>1</v>
      </c>
      <c r="AF113" s="165"/>
      <c r="AG113" s="165"/>
      <c r="AH113" s="168">
        <f>SUM(W113:AG113)</f>
        <v>3</v>
      </c>
      <c r="AI113" s="165"/>
      <c r="AJ113" s="165"/>
      <c r="AK113" s="165"/>
      <c r="AL113" s="165">
        <v>2</v>
      </c>
      <c r="AM113" s="169">
        <f>SUM(AI113:AL113)</f>
        <v>2</v>
      </c>
      <c r="AN113" s="170">
        <f>15-AH113+AM113</f>
        <v>14</v>
      </c>
      <c r="AO113" s="166"/>
      <c r="AP113" s="165"/>
      <c r="AQ113" s="165"/>
      <c r="AR113" s="165"/>
      <c r="AS113" s="170">
        <f>15+SUM(AP113:AR113)-AO113</f>
        <v>15</v>
      </c>
      <c r="AT113" s="165"/>
      <c r="AU113" s="165"/>
      <c r="AV113" s="165"/>
      <c r="AW113" s="165">
        <v>2</v>
      </c>
      <c r="AX113" s="165"/>
      <c r="AY113" s="165"/>
      <c r="AZ113" s="165">
        <v>1</v>
      </c>
      <c r="BA113" s="168">
        <f>SUM(AT113:AZ113)</f>
        <v>3</v>
      </c>
      <c r="BB113" s="165"/>
      <c r="BC113" s="165"/>
      <c r="BD113" s="165"/>
      <c r="BE113" s="165"/>
      <c r="BF113" s="165"/>
      <c r="BG113" s="165"/>
      <c r="BH113" s="165">
        <v>1</v>
      </c>
      <c r="BI113" s="165"/>
      <c r="BJ113" s="165"/>
      <c r="BK113" s="165"/>
      <c r="BL113" s="169">
        <f>SUM(BB113:BK113)</f>
        <v>1</v>
      </c>
      <c r="BM113" s="170">
        <f>40-BA113+BL113</f>
        <v>38</v>
      </c>
      <c r="BN113" s="165"/>
      <c r="BO113" s="165"/>
      <c r="BP113" s="165"/>
      <c r="BQ113" s="165"/>
      <c r="BR113" s="165"/>
      <c r="BS113" s="165"/>
      <c r="BT113" s="165"/>
      <c r="BU113" s="165"/>
      <c r="BV113" s="165">
        <v>2</v>
      </c>
      <c r="BW113" s="165"/>
      <c r="BX113" s="165"/>
      <c r="BY113" s="165"/>
      <c r="BZ113" s="168">
        <f>SUM(BN113:BY113)</f>
        <v>2</v>
      </c>
      <c r="CA113" s="165"/>
      <c r="CB113" s="165"/>
      <c r="CC113" s="147">
        <f t="shared" si="52"/>
        <v>0</v>
      </c>
      <c r="CD113" s="148">
        <f t="shared" si="53"/>
        <v>13</v>
      </c>
      <c r="CE113" s="1">
        <f t="shared" si="54"/>
        <v>95</v>
      </c>
      <c r="CF113" s="150">
        <f aca="true" t="shared" si="67" ref="CF113:CF128">A113</f>
        <v>47</v>
      </c>
      <c r="CG113" s="5" t="str">
        <f aca="true" t="shared" si="68" ref="CG113:CG128">B113</f>
        <v>вело</v>
      </c>
      <c r="CH113" s="144" t="str">
        <f aca="true" t="shared" si="69" ref="CH113:CH128">C113</f>
        <v>3 с.с.</v>
      </c>
      <c r="CI113" s="2">
        <f>CE113</f>
        <v>95</v>
      </c>
      <c r="CJ113" s="2">
        <f>CE114</f>
        <v>108</v>
      </c>
      <c r="CM113" s="144"/>
      <c r="CN113" s="1"/>
    </row>
    <row r="114" spans="1:92" s="2" customFormat="1" ht="15" customHeight="1">
      <c r="A114" s="144">
        <v>47</v>
      </c>
      <c r="B114" s="3" t="str">
        <f>VLOOKUP(A114,регістрація!B:AB,5,FALSE)</f>
        <v>вело</v>
      </c>
      <c r="C114" s="10" t="str">
        <f>VLOOKUP(A114,регістрація!B:AB,6,FALSE)</f>
        <v>3 с.с.</v>
      </c>
      <c r="D114" s="145" t="s">
        <v>397</v>
      </c>
      <c r="E114" s="144"/>
      <c r="F114" s="165"/>
      <c r="G114" s="165"/>
      <c r="H114" s="165"/>
      <c r="I114" s="165"/>
      <c r="J114" s="165"/>
      <c r="K114" s="165"/>
      <c r="L114" s="165"/>
      <c r="M114" s="168">
        <f>SUM(F114:L114)</f>
        <v>0</v>
      </c>
      <c r="N114" s="165">
        <v>1</v>
      </c>
      <c r="O114" s="165">
        <v>1</v>
      </c>
      <c r="P114" s="165"/>
      <c r="Q114" s="165"/>
      <c r="R114" s="165"/>
      <c r="S114" s="165"/>
      <c r="T114" s="165"/>
      <c r="U114" s="169">
        <f>SUM(N114:T114)</f>
        <v>2</v>
      </c>
      <c r="V114" s="170">
        <f>15-M114+U114</f>
        <v>17</v>
      </c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8">
        <f>SUM(W114:AG114)</f>
        <v>0</v>
      </c>
      <c r="AI114" s="165"/>
      <c r="AJ114" s="165"/>
      <c r="AK114" s="165"/>
      <c r="AL114" s="165">
        <v>3</v>
      </c>
      <c r="AM114" s="169">
        <f>SUM(AI114:AL114)</f>
        <v>3</v>
      </c>
      <c r="AN114" s="170">
        <f>15-AH114+AM114</f>
        <v>18</v>
      </c>
      <c r="AO114" s="166"/>
      <c r="AP114" s="165"/>
      <c r="AQ114" s="165"/>
      <c r="AR114" s="165">
        <v>3</v>
      </c>
      <c r="AS114" s="170">
        <f>15+SUM(AP114:AR114)-AO114</f>
        <v>18</v>
      </c>
      <c r="AT114" s="165"/>
      <c r="AU114" s="165"/>
      <c r="AV114" s="165"/>
      <c r="AW114" s="165"/>
      <c r="AX114" s="165"/>
      <c r="AY114" s="165"/>
      <c r="AZ114" s="165"/>
      <c r="BA114" s="168">
        <f>SUM(AT114:AZ114)</f>
        <v>0</v>
      </c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9">
        <f>SUM(BB114:BK114)</f>
        <v>0</v>
      </c>
      <c r="BM114" s="170">
        <f>40-BA114+BL114</f>
        <v>40</v>
      </c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8">
        <f>SUM(BN114:BY114)</f>
        <v>0</v>
      </c>
      <c r="CA114" s="165"/>
      <c r="CB114" s="165"/>
      <c r="CC114" s="147">
        <f t="shared" si="52"/>
        <v>0</v>
      </c>
      <c r="CD114" s="148">
        <f t="shared" si="53"/>
        <v>15</v>
      </c>
      <c r="CE114" s="1">
        <f t="shared" si="54"/>
        <v>108</v>
      </c>
      <c r="CF114" s="150">
        <f t="shared" si="67"/>
        <v>47</v>
      </c>
      <c r="CG114" s="5" t="str">
        <f t="shared" si="68"/>
        <v>вело</v>
      </c>
      <c r="CH114" s="144" t="str">
        <f t="shared" si="69"/>
        <v>3 с.с.</v>
      </c>
      <c r="CN114" s="1"/>
    </row>
    <row r="115" spans="1:91" s="2" customFormat="1" ht="15" customHeight="1">
      <c r="A115" s="144">
        <v>48</v>
      </c>
      <c r="B115" s="3" t="str">
        <f>VLOOKUP(A115,регістрація!B:AB,5,FALSE)</f>
        <v>вело</v>
      </c>
      <c r="C115" s="10" t="str">
        <f>VLOOKUP(A115,регістрація!B:AB,6,FALSE)</f>
        <v>1 к.с.</v>
      </c>
      <c r="D115" s="145" t="s">
        <v>365</v>
      </c>
      <c r="E115" s="144"/>
      <c r="F115" s="171">
        <v>1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  <c r="L115" s="171">
        <v>0</v>
      </c>
      <c r="M115" s="168">
        <f>SUM(F115:L115)</f>
        <v>1</v>
      </c>
      <c r="N115" s="171">
        <v>0</v>
      </c>
      <c r="O115" s="171">
        <v>0</v>
      </c>
      <c r="P115" s="171">
        <v>0</v>
      </c>
      <c r="Q115" s="171">
        <v>1</v>
      </c>
      <c r="R115" s="171">
        <v>0</v>
      </c>
      <c r="S115" s="171">
        <v>0</v>
      </c>
      <c r="T115" s="171">
        <v>1</v>
      </c>
      <c r="U115" s="169">
        <f>SUM(N115:T115)</f>
        <v>2</v>
      </c>
      <c r="V115" s="170">
        <f t="shared" si="50"/>
        <v>16</v>
      </c>
      <c r="W115" s="171">
        <v>0</v>
      </c>
      <c r="X115" s="171">
        <v>0</v>
      </c>
      <c r="Y115" s="171">
        <v>0</v>
      </c>
      <c r="Z115" s="171">
        <v>0</v>
      </c>
      <c r="AA115" s="171">
        <v>0</v>
      </c>
      <c r="AB115" s="171">
        <v>0</v>
      </c>
      <c r="AC115" s="171">
        <v>0</v>
      </c>
      <c r="AD115" s="171">
        <v>0</v>
      </c>
      <c r="AE115" s="171">
        <v>0</v>
      </c>
      <c r="AF115" s="171">
        <v>0</v>
      </c>
      <c r="AG115" s="171">
        <v>0</v>
      </c>
      <c r="AH115" s="168">
        <f>SUM(W115:AG115)</f>
        <v>0</v>
      </c>
      <c r="AI115" s="171">
        <v>0</v>
      </c>
      <c r="AJ115" s="171">
        <v>0</v>
      </c>
      <c r="AK115" s="171">
        <v>0</v>
      </c>
      <c r="AL115" s="171">
        <v>3</v>
      </c>
      <c r="AM115" s="169">
        <f>SUM(AI115:AL115)</f>
        <v>3</v>
      </c>
      <c r="AN115" s="170">
        <f t="shared" si="51"/>
        <v>18</v>
      </c>
      <c r="AO115" s="171">
        <v>0</v>
      </c>
      <c r="AP115" s="171">
        <v>0</v>
      </c>
      <c r="AQ115" s="171">
        <v>2</v>
      </c>
      <c r="AR115" s="171">
        <v>0</v>
      </c>
      <c r="AS115" s="170">
        <f>15+SUM(AP115:AR115)-AO115</f>
        <v>17</v>
      </c>
      <c r="AT115" s="167">
        <v>0</v>
      </c>
      <c r="AU115" s="171">
        <v>0</v>
      </c>
      <c r="AV115" s="171">
        <v>0</v>
      </c>
      <c r="AW115" s="171">
        <v>0</v>
      </c>
      <c r="AX115" s="171">
        <v>0</v>
      </c>
      <c r="AY115" s="171">
        <v>0</v>
      </c>
      <c r="AZ115" s="171">
        <v>0</v>
      </c>
      <c r="BA115" s="168">
        <f>SUM(AT115:AZ115)</f>
        <v>0</v>
      </c>
      <c r="BB115" s="171">
        <v>0</v>
      </c>
      <c r="BC115" s="171">
        <v>0</v>
      </c>
      <c r="BD115" s="171">
        <v>0</v>
      </c>
      <c r="BE115" s="171">
        <v>0</v>
      </c>
      <c r="BF115" s="171">
        <v>0</v>
      </c>
      <c r="BG115" s="171">
        <v>0</v>
      </c>
      <c r="BH115" s="171">
        <v>3</v>
      </c>
      <c r="BI115" s="171">
        <v>0</v>
      </c>
      <c r="BJ115" s="171">
        <v>0</v>
      </c>
      <c r="BK115" s="171">
        <v>0</v>
      </c>
      <c r="BL115" s="169">
        <f>SUM(BB115:BK115)</f>
        <v>3</v>
      </c>
      <c r="BM115" s="170">
        <f>40-BA115+BL115</f>
        <v>43</v>
      </c>
      <c r="BN115" s="171">
        <v>0</v>
      </c>
      <c r="BO115" s="171">
        <v>0</v>
      </c>
      <c r="BP115" s="171">
        <v>1</v>
      </c>
      <c r="BQ115" s="171">
        <v>0</v>
      </c>
      <c r="BR115" s="171">
        <v>0</v>
      </c>
      <c r="BS115" s="171">
        <v>0</v>
      </c>
      <c r="BT115" s="171">
        <v>0</v>
      </c>
      <c r="BU115" s="171">
        <v>0</v>
      </c>
      <c r="BV115" s="171">
        <v>0</v>
      </c>
      <c r="BW115" s="171">
        <v>0</v>
      </c>
      <c r="BX115" s="171">
        <v>0</v>
      </c>
      <c r="BY115" s="171">
        <v>0</v>
      </c>
      <c r="BZ115" s="168">
        <f>SUM(BN115:BY115)</f>
        <v>1</v>
      </c>
      <c r="CA115" s="171">
        <v>2</v>
      </c>
      <c r="CB115" s="171">
        <v>1</v>
      </c>
      <c r="CC115" s="147">
        <f t="shared" si="52"/>
        <v>3</v>
      </c>
      <c r="CD115" s="148">
        <f t="shared" si="53"/>
        <v>17</v>
      </c>
      <c r="CE115" s="1">
        <f t="shared" si="54"/>
        <v>111</v>
      </c>
      <c r="CF115" s="150">
        <f t="shared" si="67"/>
        <v>48</v>
      </c>
      <c r="CG115" s="5" t="str">
        <f t="shared" si="68"/>
        <v>вело</v>
      </c>
      <c r="CH115" s="144" t="str">
        <f t="shared" si="69"/>
        <v>1 к.с.</v>
      </c>
      <c r="CI115" s="2">
        <f>CE115</f>
        <v>111</v>
      </c>
      <c r="CJ115" s="2">
        <f>CE116</f>
        <v>93</v>
      </c>
      <c r="CK115" s="2">
        <f>CE117</f>
        <v>97</v>
      </c>
      <c r="CM115" s="144"/>
    </row>
    <row r="116" spans="1:86" s="2" customFormat="1" ht="15" customHeight="1">
      <c r="A116" s="144">
        <v>48</v>
      </c>
      <c r="B116" s="3" t="str">
        <f>VLOOKUP(A116,регістрація!B:AB,5,FALSE)</f>
        <v>вело</v>
      </c>
      <c r="C116" s="10" t="str">
        <f>VLOOKUP(A116,регістрація!B:AB,6,FALSE)</f>
        <v>1 к.с.</v>
      </c>
      <c r="D116" s="145" t="s">
        <v>374</v>
      </c>
      <c r="E116" s="144"/>
      <c r="F116" s="171"/>
      <c r="G116" s="171">
        <v>1</v>
      </c>
      <c r="H116" s="171"/>
      <c r="I116" s="171"/>
      <c r="J116" s="171"/>
      <c r="K116" s="171"/>
      <c r="L116" s="171"/>
      <c r="M116" s="168">
        <f>SUM(F116:L116)</f>
        <v>1</v>
      </c>
      <c r="N116" s="171"/>
      <c r="O116" s="171"/>
      <c r="P116" s="171"/>
      <c r="Q116" s="171"/>
      <c r="R116" s="171"/>
      <c r="S116" s="171"/>
      <c r="T116" s="171"/>
      <c r="U116" s="169">
        <f>SUM(N116:T116)</f>
        <v>0</v>
      </c>
      <c r="V116" s="170">
        <f t="shared" si="50"/>
        <v>14</v>
      </c>
      <c r="W116" s="171"/>
      <c r="X116" s="171"/>
      <c r="Y116" s="171">
        <v>3</v>
      </c>
      <c r="Z116" s="171"/>
      <c r="AA116" s="171"/>
      <c r="AB116" s="171">
        <v>1</v>
      </c>
      <c r="AC116" s="171">
        <v>3</v>
      </c>
      <c r="AD116" s="171"/>
      <c r="AE116" s="171"/>
      <c r="AF116" s="171"/>
      <c r="AG116" s="171"/>
      <c r="AH116" s="168">
        <f>SUM(W116:AG116)</f>
        <v>7</v>
      </c>
      <c r="AI116" s="171"/>
      <c r="AJ116" s="171"/>
      <c r="AK116" s="171"/>
      <c r="AL116" s="171">
        <v>1</v>
      </c>
      <c r="AM116" s="169">
        <f>SUM(AI116:AL116)</f>
        <v>1</v>
      </c>
      <c r="AN116" s="170">
        <f t="shared" si="51"/>
        <v>9</v>
      </c>
      <c r="AO116" s="171"/>
      <c r="AP116" s="171"/>
      <c r="AQ116" s="171"/>
      <c r="AR116" s="171"/>
      <c r="AS116" s="170">
        <f>15+SUM(AP116:AR116)-AO116</f>
        <v>15</v>
      </c>
      <c r="AT116" s="171"/>
      <c r="AU116" s="171"/>
      <c r="AV116" s="171"/>
      <c r="AW116" s="171"/>
      <c r="AX116" s="171"/>
      <c r="AY116" s="171"/>
      <c r="AZ116" s="171"/>
      <c r="BA116" s="168">
        <f>SUM(AT116:AZ116)</f>
        <v>0</v>
      </c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69">
        <f>SUM(BB116:BK116)</f>
        <v>0</v>
      </c>
      <c r="BM116" s="170">
        <f>40-BA116+BL116</f>
        <v>40</v>
      </c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68">
        <f>SUM(BN116:BY116)</f>
        <v>0</v>
      </c>
      <c r="CA116" s="171"/>
      <c r="CB116" s="171"/>
      <c r="CC116" s="147">
        <f t="shared" si="52"/>
        <v>0</v>
      </c>
      <c r="CD116" s="148">
        <f t="shared" si="53"/>
        <v>15</v>
      </c>
      <c r="CE116" s="1">
        <f t="shared" si="54"/>
        <v>93</v>
      </c>
      <c r="CF116" s="150">
        <f t="shared" si="67"/>
        <v>48</v>
      </c>
      <c r="CG116" s="5" t="str">
        <f t="shared" si="68"/>
        <v>вело</v>
      </c>
      <c r="CH116" s="144" t="str">
        <f t="shared" si="69"/>
        <v>1 к.с.</v>
      </c>
    </row>
    <row r="117" spans="1:86" s="2" customFormat="1" ht="15" customHeight="1">
      <c r="A117" s="144">
        <v>48</v>
      </c>
      <c r="B117" s="3" t="str">
        <f>VLOOKUP(A117,регістрація!B:AB,5,FALSE)</f>
        <v>вело</v>
      </c>
      <c r="C117" s="10" t="str">
        <f>VLOOKUP(A117,регістрація!B:AB,6,FALSE)</f>
        <v>1 к.с.</v>
      </c>
      <c r="D117" s="145" t="s">
        <v>390</v>
      </c>
      <c r="E117" s="144"/>
      <c r="J117" s="2">
        <v>1</v>
      </c>
      <c r="K117" s="2">
        <v>1</v>
      </c>
      <c r="M117" s="146">
        <f t="shared" si="55"/>
        <v>2</v>
      </c>
      <c r="U117" s="147">
        <f t="shared" si="56"/>
        <v>0</v>
      </c>
      <c r="V117" s="148">
        <f t="shared" si="50"/>
        <v>13</v>
      </c>
      <c r="AC117" s="2">
        <v>3</v>
      </c>
      <c r="AH117" s="146">
        <f t="shared" si="57"/>
        <v>3</v>
      </c>
      <c r="AL117" s="2">
        <v>1</v>
      </c>
      <c r="AM117" s="147">
        <f t="shared" si="58"/>
        <v>1</v>
      </c>
      <c r="AN117" s="148">
        <f t="shared" si="51"/>
        <v>13</v>
      </c>
      <c r="AO117" s="149"/>
      <c r="AQ117" s="2">
        <v>2</v>
      </c>
      <c r="AS117" s="148">
        <f t="shared" si="59"/>
        <v>17</v>
      </c>
      <c r="BA117" s="146">
        <f t="shared" si="60"/>
        <v>0</v>
      </c>
      <c r="BH117" s="2">
        <v>1</v>
      </c>
      <c r="BL117" s="147">
        <f t="shared" si="61"/>
        <v>1</v>
      </c>
      <c r="BM117" s="148">
        <f t="shared" si="62"/>
        <v>41</v>
      </c>
      <c r="BQ117" s="2">
        <v>1</v>
      </c>
      <c r="BV117" s="2">
        <v>1</v>
      </c>
      <c r="BZ117" s="146">
        <f t="shared" si="63"/>
        <v>2</v>
      </c>
      <c r="CC117" s="147">
        <f t="shared" si="52"/>
        <v>0</v>
      </c>
      <c r="CD117" s="148">
        <f t="shared" si="53"/>
        <v>13</v>
      </c>
      <c r="CE117" s="1">
        <f t="shared" si="54"/>
        <v>97</v>
      </c>
      <c r="CF117" s="150">
        <f t="shared" si="67"/>
        <v>48</v>
      </c>
      <c r="CG117" s="5" t="str">
        <f t="shared" si="68"/>
        <v>вело</v>
      </c>
      <c r="CH117" s="144" t="str">
        <f t="shared" si="69"/>
        <v>1 к.с.</v>
      </c>
    </row>
    <row r="118" spans="1:91" s="2" customFormat="1" ht="15" customHeight="1">
      <c r="A118" s="144">
        <v>49</v>
      </c>
      <c r="B118" s="3" t="str">
        <f>VLOOKUP(A118,регістрація!B:AB,5,FALSE)</f>
        <v>вело</v>
      </c>
      <c r="C118" s="10" t="str">
        <f>VLOOKUP(A118,регістрація!B:AB,6,FALSE)</f>
        <v>2 к.с.</v>
      </c>
      <c r="D118" s="145" t="s">
        <v>369</v>
      </c>
      <c r="E118" s="144"/>
      <c r="F118" s="171"/>
      <c r="G118" s="171"/>
      <c r="H118" s="171"/>
      <c r="I118" s="171"/>
      <c r="J118" s="171"/>
      <c r="K118" s="171"/>
      <c r="L118" s="171"/>
      <c r="M118" s="168">
        <f>SUM(F118:L118)</f>
        <v>0</v>
      </c>
      <c r="N118" s="171"/>
      <c r="O118" s="171"/>
      <c r="P118" s="171"/>
      <c r="Q118" s="171"/>
      <c r="R118" s="171"/>
      <c r="S118" s="171"/>
      <c r="T118" s="171"/>
      <c r="U118" s="169">
        <f>SUM(N118:T118)</f>
        <v>0</v>
      </c>
      <c r="V118" s="170">
        <f t="shared" si="50"/>
        <v>15</v>
      </c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68">
        <f>SUM(W118:AG118)</f>
        <v>0</v>
      </c>
      <c r="AI118" s="171"/>
      <c r="AJ118" s="171"/>
      <c r="AK118" s="171"/>
      <c r="AL118" s="171"/>
      <c r="AM118" s="169">
        <f>SUM(AI118:AL118)</f>
        <v>0</v>
      </c>
      <c r="AN118" s="170">
        <f t="shared" si="51"/>
        <v>15</v>
      </c>
      <c r="AO118" s="171"/>
      <c r="AP118" s="171"/>
      <c r="AQ118" s="171">
        <v>2</v>
      </c>
      <c r="AR118" s="171"/>
      <c r="AS118" s="170">
        <f>15+SUM(AP118:AR118)-AO118</f>
        <v>17</v>
      </c>
      <c r="AT118" s="171"/>
      <c r="AU118" s="171"/>
      <c r="AV118" s="171"/>
      <c r="AW118" s="171"/>
      <c r="AX118" s="171"/>
      <c r="AY118" s="171"/>
      <c r="AZ118" s="171"/>
      <c r="BA118" s="168">
        <f>SUM(AT118:AZ118)</f>
        <v>0</v>
      </c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69">
        <f>SUM(BB118:BK118)</f>
        <v>0</v>
      </c>
      <c r="BM118" s="170">
        <f>40-BA118+BL118</f>
        <v>40</v>
      </c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68">
        <f>SUM(BN118:BY118)</f>
        <v>0</v>
      </c>
      <c r="CA118" s="171">
        <v>1</v>
      </c>
      <c r="CB118" s="171"/>
      <c r="CC118" s="147">
        <f t="shared" si="52"/>
        <v>1</v>
      </c>
      <c r="CD118" s="148">
        <f t="shared" si="53"/>
        <v>16</v>
      </c>
      <c r="CE118" s="1">
        <f t="shared" si="54"/>
        <v>103</v>
      </c>
      <c r="CF118" s="150">
        <f t="shared" si="67"/>
        <v>49</v>
      </c>
      <c r="CG118" s="5" t="str">
        <f t="shared" si="68"/>
        <v>вело</v>
      </c>
      <c r="CH118" s="144" t="str">
        <f t="shared" si="69"/>
        <v>2 к.с.</v>
      </c>
      <c r="CI118" s="2">
        <f>CE118</f>
        <v>103</v>
      </c>
      <c r="CJ118" s="2">
        <f>CE119</f>
        <v>104</v>
      </c>
      <c r="CK118" s="2">
        <f>CE120</f>
        <v>103</v>
      </c>
      <c r="CM118" s="144"/>
    </row>
    <row r="119" spans="1:92" s="2" customFormat="1" ht="15" customHeight="1">
      <c r="A119" s="144">
        <v>49</v>
      </c>
      <c r="B119" s="3" t="str">
        <f>VLOOKUP(A119,регістрація!B:AB,5,FALSE)</f>
        <v>вело</v>
      </c>
      <c r="C119" s="10" t="str">
        <f>VLOOKUP(A119,регістрація!B:AB,6,FALSE)</f>
        <v>2 к.с.</v>
      </c>
      <c r="D119" s="145" t="s">
        <v>375</v>
      </c>
      <c r="E119" s="144"/>
      <c r="F119" s="171"/>
      <c r="G119" s="171"/>
      <c r="H119" s="171"/>
      <c r="I119" s="171"/>
      <c r="J119" s="171"/>
      <c r="K119" s="171"/>
      <c r="L119" s="171"/>
      <c r="M119" s="168">
        <f>SUM(F119:L119)</f>
        <v>0</v>
      </c>
      <c r="N119" s="171"/>
      <c r="O119" s="171"/>
      <c r="P119" s="171">
        <v>1</v>
      </c>
      <c r="Q119" s="171"/>
      <c r="R119" s="171"/>
      <c r="S119" s="171"/>
      <c r="T119" s="171"/>
      <c r="U119" s="169">
        <f>SUM(N119:T119)</f>
        <v>1</v>
      </c>
      <c r="V119" s="170">
        <f t="shared" si="50"/>
        <v>16</v>
      </c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68">
        <f>SUM(W119:AG119)</f>
        <v>0</v>
      </c>
      <c r="AI119" s="171"/>
      <c r="AJ119" s="171"/>
      <c r="AK119" s="171"/>
      <c r="AL119" s="171"/>
      <c r="AM119" s="169">
        <f>SUM(AI119:AL119)</f>
        <v>0</v>
      </c>
      <c r="AN119" s="170">
        <f t="shared" si="51"/>
        <v>15</v>
      </c>
      <c r="AO119" s="171"/>
      <c r="AP119" s="171"/>
      <c r="AQ119" s="171"/>
      <c r="AR119" s="171"/>
      <c r="AS119" s="170">
        <f>15+SUM(AP119:AR119)-AO119</f>
        <v>15</v>
      </c>
      <c r="AT119" s="171"/>
      <c r="AU119" s="171"/>
      <c r="AV119" s="171"/>
      <c r="AW119" s="171"/>
      <c r="AX119" s="171"/>
      <c r="AY119" s="171"/>
      <c r="AZ119" s="171"/>
      <c r="BA119" s="168">
        <f>SUM(AT119:AZ119)</f>
        <v>0</v>
      </c>
      <c r="BB119" s="171"/>
      <c r="BC119" s="171"/>
      <c r="BD119" s="171"/>
      <c r="BE119" s="171"/>
      <c r="BF119" s="171"/>
      <c r="BG119" s="171"/>
      <c r="BH119" s="171">
        <v>2</v>
      </c>
      <c r="BI119" s="171"/>
      <c r="BJ119" s="171"/>
      <c r="BK119" s="171"/>
      <c r="BL119" s="169">
        <f>SUM(BB119:BK119)</f>
        <v>2</v>
      </c>
      <c r="BM119" s="170">
        <f>40-BA119+BL119</f>
        <v>42</v>
      </c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>
        <v>1</v>
      </c>
      <c r="BY119" s="171"/>
      <c r="BZ119" s="168">
        <f>SUM(BN119:BY119)</f>
        <v>1</v>
      </c>
      <c r="CA119" s="171">
        <v>2</v>
      </c>
      <c r="CB119" s="171"/>
      <c r="CC119" s="147">
        <f t="shared" si="52"/>
        <v>2</v>
      </c>
      <c r="CD119" s="148">
        <f t="shared" si="53"/>
        <v>16</v>
      </c>
      <c r="CE119" s="1">
        <f t="shared" si="54"/>
        <v>104</v>
      </c>
      <c r="CF119" s="150">
        <f t="shared" si="67"/>
        <v>49</v>
      </c>
      <c r="CG119" s="5" t="str">
        <f t="shared" si="68"/>
        <v>вело</v>
      </c>
      <c r="CH119" s="144" t="str">
        <f t="shared" si="69"/>
        <v>2 к.с.</v>
      </c>
      <c r="CN119" s="1"/>
    </row>
    <row r="120" spans="1:92" s="2" customFormat="1" ht="15" customHeight="1">
      <c r="A120" s="144">
        <v>49</v>
      </c>
      <c r="B120" s="3" t="str">
        <f>VLOOKUP(A120,регістрація!B:AB,5,FALSE)</f>
        <v>вело</v>
      </c>
      <c r="C120" s="10" t="str">
        <f>VLOOKUP(A120,регістрація!B:AB,6,FALSE)</f>
        <v>2 к.с.</v>
      </c>
      <c r="D120" s="145" t="s">
        <v>370</v>
      </c>
      <c r="E120" s="144"/>
      <c r="F120" s="171">
        <v>0</v>
      </c>
      <c r="G120" s="171">
        <v>0</v>
      </c>
      <c r="H120" s="171">
        <v>0</v>
      </c>
      <c r="I120" s="171">
        <v>0</v>
      </c>
      <c r="J120" s="171">
        <v>0</v>
      </c>
      <c r="K120" s="171">
        <v>0</v>
      </c>
      <c r="L120" s="171">
        <v>0</v>
      </c>
      <c r="M120" s="168">
        <f>SUM(F120:L120)</f>
        <v>0</v>
      </c>
      <c r="N120" s="171">
        <v>0</v>
      </c>
      <c r="O120" s="171">
        <v>0</v>
      </c>
      <c r="P120" s="171">
        <v>0</v>
      </c>
      <c r="Q120" s="171">
        <v>0</v>
      </c>
      <c r="R120" s="171">
        <v>0</v>
      </c>
      <c r="S120" s="171">
        <v>0</v>
      </c>
      <c r="T120" s="171">
        <v>0</v>
      </c>
      <c r="U120" s="169">
        <f>SUM(N120:T120)</f>
        <v>0</v>
      </c>
      <c r="V120" s="170">
        <f t="shared" si="50"/>
        <v>15</v>
      </c>
      <c r="W120" s="171">
        <v>0</v>
      </c>
      <c r="X120" s="171">
        <v>0</v>
      </c>
      <c r="Y120" s="171">
        <v>0</v>
      </c>
      <c r="Z120" s="171">
        <v>0</v>
      </c>
      <c r="AA120" s="171">
        <v>0</v>
      </c>
      <c r="AB120" s="171">
        <v>0</v>
      </c>
      <c r="AC120" s="171">
        <v>1</v>
      </c>
      <c r="AD120" s="171">
        <v>0</v>
      </c>
      <c r="AE120" s="171">
        <v>0</v>
      </c>
      <c r="AF120" s="171">
        <v>0</v>
      </c>
      <c r="AG120" s="171">
        <v>0</v>
      </c>
      <c r="AH120" s="168">
        <f>SUM(W120:AG120)</f>
        <v>1</v>
      </c>
      <c r="AI120" s="171">
        <v>0</v>
      </c>
      <c r="AJ120" s="171">
        <v>0</v>
      </c>
      <c r="AK120" s="171">
        <v>0</v>
      </c>
      <c r="AL120" s="171">
        <v>2</v>
      </c>
      <c r="AM120" s="169">
        <f>SUM(AI120:AL120)</f>
        <v>2</v>
      </c>
      <c r="AN120" s="170">
        <f t="shared" si="51"/>
        <v>16</v>
      </c>
      <c r="AO120" s="171">
        <v>0</v>
      </c>
      <c r="AP120" s="171">
        <v>0</v>
      </c>
      <c r="AQ120" s="171">
        <v>2</v>
      </c>
      <c r="AR120" s="171">
        <v>0</v>
      </c>
      <c r="AS120" s="170">
        <f>15+SUM(AP120:AR120)-AO120</f>
        <v>17</v>
      </c>
      <c r="AT120" s="171">
        <v>0</v>
      </c>
      <c r="AU120" s="171">
        <v>0</v>
      </c>
      <c r="AV120" s="171">
        <v>0</v>
      </c>
      <c r="AW120" s="171">
        <v>0</v>
      </c>
      <c r="AX120" s="171">
        <v>0</v>
      </c>
      <c r="AY120" s="171">
        <v>0</v>
      </c>
      <c r="AZ120" s="171">
        <v>0</v>
      </c>
      <c r="BA120" s="168">
        <f>SUM(AT120:AZ120)</f>
        <v>0</v>
      </c>
      <c r="BB120" s="171">
        <v>0</v>
      </c>
      <c r="BC120" s="171">
        <v>0</v>
      </c>
      <c r="BD120" s="171">
        <v>0</v>
      </c>
      <c r="BE120" s="171">
        <v>0</v>
      </c>
      <c r="BF120" s="171">
        <v>0</v>
      </c>
      <c r="BG120" s="171">
        <v>0</v>
      </c>
      <c r="BH120" s="171">
        <v>0</v>
      </c>
      <c r="BI120" s="171">
        <v>0</v>
      </c>
      <c r="BJ120" s="171">
        <v>0</v>
      </c>
      <c r="BK120" s="171">
        <v>0</v>
      </c>
      <c r="BL120" s="169">
        <f>SUM(BB120:BK120)</f>
        <v>0</v>
      </c>
      <c r="BM120" s="170">
        <f>40-BA120+BL120</f>
        <v>40</v>
      </c>
      <c r="BN120" s="171">
        <v>0</v>
      </c>
      <c r="BO120" s="171">
        <v>0</v>
      </c>
      <c r="BP120" s="171">
        <v>0</v>
      </c>
      <c r="BQ120" s="171">
        <v>0</v>
      </c>
      <c r="BR120" s="171">
        <v>0</v>
      </c>
      <c r="BS120" s="171">
        <v>0</v>
      </c>
      <c r="BT120" s="171">
        <v>0</v>
      </c>
      <c r="BU120" s="171">
        <v>0</v>
      </c>
      <c r="BV120" s="171">
        <v>0</v>
      </c>
      <c r="BW120" s="171">
        <v>0</v>
      </c>
      <c r="BX120" s="171">
        <v>0</v>
      </c>
      <c r="BY120" s="171">
        <v>0</v>
      </c>
      <c r="BZ120" s="168">
        <f>SUM(BN120:BY120)</f>
        <v>0</v>
      </c>
      <c r="CA120" s="171">
        <v>0</v>
      </c>
      <c r="CB120" s="171">
        <v>0</v>
      </c>
      <c r="CC120" s="147">
        <f t="shared" si="52"/>
        <v>0</v>
      </c>
      <c r="CD120" s="148">
        <f t="shared" si="53"/>
        <v>15</v>
      </c>
      <c r="CE120" s="1">
        <f t="shared" si="54"/>
        <v>103</v>
      </c>
      <c r="CF120" s="150">
        <f t="shared" si="67"/>
        <v>49</v>
      </c>
      <c r="CG120" s="5" t="str">
        <f t="shared" si="68"/>
        <v>вело</v>
      </c>
      <c r="CH120" s="144" t="str">
        <f t="shared" si="69"/>
        <v>2 к.с.</v>
      </c>
      <c r="CN120" s="1"/>
    </row>
    <row r="121" spans="1:92" s="2" customFormat="1" ht="15" customHeight="1">
      <c r="A121" s="144">
        <v>50</v>
      </c>
      <c r="B121" s="3" t="str">
        <f>VLOOKUP(A121,регістрація!B:AB,5,FALSE)</f>
        <v>вело</v>
      </c>
      <c r="C121" s="10" t="str">
        <f>VLOOKUP(A121,регістрація!B:AB,6,FALSE)</f>
        <v>3 к.с.</v>
      </c>
      <c r="D121" s="145" t="s">
        <v>370</v>
      </c>
      <c r="E121" s="144"/>
      <c r="F121" s="171">
        <v>0</v>
      </c>
      <c r="G121" s="171">
        <v>0</v>
      </c>
      <c r="H121" s="171">
        <v>0</v>
      </c>
      <c r="I121" s="171">
        <v>0</v>
      </c>
      <c r="J121" s="171">
        <v>0</v>
      </c>
      <c r="K121" s="171">
        <v>0</v>
      </c>
      <c r="L121" s="171">
        <v>0</v>
      </c>
      <c r="M121" s="168">
        <f>SUM(F121:L121)</f>
        <v>0</v>
      </c>
      <c r="N121" s="171">
        <v>1</v>
      </c>
      <c r="O121" s="171">
        <v>0</v>
      </c>
      <c r="P121" s="171">
        <v>0</v>
      </c>
      <c r="Q121" s="171">
        <v>0</v>
      </c>
      <c r="R121" s="171">
        <v>0</v>
      </c>
      <c r="S121" s="171">
        <v>0</v>
      </c>
      <c r="T121" s="171">
        <v>0</v>
      </c>
      <c r="U121" s="169">
        <f>SUM(N121:T121)</f>
        <v>1</v>
      </c>
      <c r="V121" s="170">
        <f t="shared" si="50"/>
        <v>16</v>
      </c>
      <c r="W121" s="171">
        <v>0</v>
      </c>
      <c r="X121" s="171">
        <v>0</v>
      </c>
      <c r="Y121" s="171">
        <v>0</v>
      </c>
      <c r="Z121" s="171">
        <v>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71">
        <v>0</v>
      </c>
      <c r="AH121" s="168">
        <f>SUM(W121:AG121)</f>
        <v>0</v>
      </c>
      <c r="AI121" s="171">
        <v>0</v>
      </c>
      <c r="AJ121" s="171">
        <v>0</v>
      </c>
      <c r="AK121" s="171">
        <v>0</v>
      </c>
      <c r="AL121" s="171">
        <v>2</v>
      </c>
      <c r="AM121" s="169">
        <f>SUM(AI121:AL121)</f>
        <v>2</v>
      </c>
      <c r="AN121" s="170">
        <f t="shared" si="51"/>
        <v>17</v>
      </c>
      <c r="AO121" s="171">
        <v>0</v>
      </c>
      <c r="AP121" s="171">
        <v>0</v>
      </c>
      <c r="AQ121" s="171">
        <v>0</v>
      </c>
      <c r="AR121" s="171">
        <v>0</v>
      </c>
      <c r="AS121" s="170">
        <f>15+SUM(AP121:AR121)-AO121</f>
        <v>15</v>
      </c>
      <c r="AT121" s="171">
        <v>0</v>
      </c>
      <c r="AU121" s="171">
        <v>1</v>
      </c>
      <c r="AV121" s="171">
        <v>0</v>
      </c>
      <c r="AW121" s="171">
        <v>0</v>
      </c>
      <c r="AX121" s="171">
        <v>0</v>
      </c>
      <c r="AY121" s="171">
        <v>0</v>
      </c>
      <c r="AZ121" s="171">
        <v>0</v>
      </c>
      <c r="BA121" s="168">
        <f>SUM(AT121:AZ121)</f>
        <v>1</v>
      </c>
      <c r="BB121" s="171">
        <v>0</v>
      </c>
      <c r="BC121" s="171">
        <v>0</v>
      </c>
      <c r="BD121" s="171">
        <v>0</v>
      </c>
      <c r="BE121" s="171">
        <v>0</v>
      </c>
      <c r="BF121" s="171">
        <v>0</v>
      </c>
      <c r="BG121" s="171">
        <v>0</v>
      </c>
      <c r="BH121" s="171">
        <v>1</v>
      </c>
      <c r="BI121" s="171">
        <v>0</v>
      </c>
      <c r="BJ121" s="171">
        <v>0</v>
      </c>
      <c r="BK121" s="171">
        <v>0</v>
      </c>
      <c r="BL121" s="169">
        <f>SUM(BB121:BK121)</f>
        <v>1</v>
      </c>
      <c r="BM121" s="170">
        <f>40-BA121+BL121</f>
        <v>40</v>
      </c>
      <c r="BN121" s="171">
        <v>0</v>
      </c>
      <c r="BO121" s="171">
        <v>0</v>
      </c>
      <c r="BP121" s="171">
        <v>0</v>
      </c>
      <c r="BQ121" s="171">
        <v>0</v>
      </c>
      <c r="BR121" s="171">
        <v>0</v>
      </c>
      <c r="BS121" s="171">
        <v>0</v>
      </c>
      <c r="BT121" s="171">
        <v>0</v>
      </c>
      <c r="BU121" s="171">
        <v>0</v>
      </c>
      <c r="BV121" s="171">
        <v>0</v>
      </c>
      <c r="BW121" s="171">
        <v>0</v>
      </c>
      <c r="BX121" s="171">
        <v>0</v>
      </c>
      <c r="BY121" s="171">
        <v>0</v>
      </c>
      <c r="BZ121" s="168">
        <f>SUM(BN121:BY121)</f>
        <v>0</v>
      </c>
      <c r="CA121" s="171">
        <v>1</v>
      </c>
      <c r="CB121" s="171">
        <v>0</v>
      </c>
      <c r="CC121" s="147">
        <f t="shared" si="52"/>
        <v>1</v>
      </c>
      <c r="CD121" s="148">
        <f t="shared" si="53"/>
        <v>16</v>
      </c>
      <c r="CE121" s="1">
        <f t="shared" si="54"/>
        <v>104</v>
      </c>
      <c r="CF121" s="150">
        <f t="shared" si="67"/>
        <v>50</v>
      </c>
      <c r="CG121" s="5" t="str">
        <f t="shared" si="68"/>
        <v>вело</v>
      </c>
      <c r="CH121" s="144" t="str">
        <f t="shared" si="69"/>
        <v>3 к.с.</v>
      </c>
      <c r="CI121" s="2">
        <f>CE121</f>
        <v>104</v>
      </c>
      <c r="CJ121" s="2">
        <f>CE122</f>
        <v>109</v>
      </c>
      <c r="CK121" s="2">
        <f>CE123</f>
        <v>103</v>
      </c>
      <c r="CN121" s="1"/>
    </row>
    <row r="122" spans="1:92" s="2" customFormat="1" ht="15" customHeight="1">
      <c r="A122" s="144">
        <v>50</v>
      </c>
      <c r="B122" s="3" t="str">
        <f>VLOOKUP(A122,регістрація!B:AB,5,FALSE)</f>
        <v>вело</v>
      </c>
      <c r="C122" s="10" t="str">
        <f>VLOOKUP(A122,регістрація!B:AB,6,FALSE)</f>
        <v>3 к.с.</v>
      </c>
      <c r="D122" s="145" t="s">
        <v>375</v>
      </c>
      <c r="E122" s="144"/>
      <c r="F122" s="171"/>
      <c r="G122" s="171"/>
      <c r="H122" s="171"/>
      <c r="I122" s="171"/>
      <c r="J122" s="171"/>
      <c r="K122" s="171"/>
      <c r="L122" s="171"/>
      <c r="M122" s="168">
        <f>SUM(F122:L122)</f>
        <v>0</v>
      </c>
      <c r="N122" s="171">
        <v>1</v>
      </c>
      <c r="O122" s="171">
        <v>1</v>
      </c>
      <c r="P122" s="171"/>
      <c r="Q122" s="171"/>
      <c r="R122" s="171"/>
      <c r="S122" s="171"/>
      <c r="T122" s="171"/>
      <c r="U122" s="169">
        <f>SUM(N122:T122)</f>
        <v>2</v>
      </c>
      <c r="V122" s="170">
        <f t="shared" si="50"/>
        <v>17</v>
      </c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68">
        <f>SUM(W122:AG122)</f>
        <v>0</v>
      </c>
      <c r="AI122" s="171"/>
      <c r="AJ122" s="171"/>
      <c r="AK122" s="171"/>
      <c r="AL122" s="171">
        <v>2</v>
      </c>
      <c r="AM122" s="169">
        <f>SUM(AI122:AL122)</f>
        <v>2</v>
      </c>
      <c r="AN122" s="170">
        <f t="shared" si="51"/>
        <v>17</v>
      </c>
      <c r="AO122" s="171"/>
      <c r="AP122" s="171"/>
      <c r="AQ122" s="171"/>
      <c r="AR122" s="171"/>
      <c r="AS122" s="170">
        <f>15+SUM(AP122:AR122)-AO122</f>
        <v>15</v>
      </c>
      <c r="AT122" s="171"/>
      <c r="AU122" s="171"/>
      <c r="AV122" s="171"/>
      <c r="AW122" s="171"/>
      <c r="AX122" s="171"/>
      <c r="AY122" s="171"/>
      <c r="AZ122" s="171"/>
      <c r="BA122" s="168">
        <f>SUM(AT122:AZ122)</f>
        <v>0</v>
      </c>
      <c r="BB122" s="171"/>
      <c r="BC122" s="171"/>
      <c r="BD122" s="171"/>
      <c r="BE122" s="171"/>
      <c r="BF122" s="171"/>
      <c r="BG122" s="171">
        <v>2</v>
      </c>
      <c r="BH122" s="171"/>
      <c r="BI122" s="171"/>
      <c r="BJ122" s="171"/>
      <c r="BK122" s="171"/>
      <c r="BL122" s="169">
        <f>SUM(BB122:BK122)</f>
        <v>2</v>
      </c>
      <c r="BM122" s="170">
        <f>40-BA122+BL122</f>
        <v>42</v>
      </c>
      <c r="BN122" s="171"/>
      <c r="BO122" s="171"/>
      <c r="BP122" s="171"/>
      <c r="BQ122" s="171"/>
      <c r="BR122" s="171">
        <v>1</v>
      </c>
      <c r="BS122" s="171"/>
      <c r="BT122" s="171"/>
      <c r="BU122" s="171"/>
      <c r="BV122" s="171"/>
      <c r="BW122" s="171"/>
      <c r="BX122" s="171"/>
      <c r="BY122" s="171"/>
      <c r="BZ122" s="168">
        <f>SUM(BN122:BY122)</f>
        <v>1</v>
      </c>
      <c r="CA122" s="171">
        <v>2</v>
      </c>
      <c r="CB122" s="171">
        <v>2</v>
      </c>
      <c r="CC122" s="147">
        <f t="shared" si="52"/>
        <v>4</v>
      </c>
      <c r="CD122" s="148">
        <f t="shared" si="53"/>
        <v>18</v>
      </c>
      <c r="CE122" s="1">
        <f t="shared" si="54"/>
        <v>109</v>
      </c>
      <c r="CF122" s="150">
        <f t="shared" si="67"/>
        <v>50</v>
      </c>
      <c r="CG122" s="5" t="str">
        <f t="shared" si="68"/>
        <v>вело</v>
      </c>
      <c r="CH122" s="144" t="str">
        <f t="shared" si="69"/>
        <v>3 к.с.</v>
      </c>
      <c r="CN122" s="1"/>
    </row>
    <row r="123" spans="1:92" s="2" customFormat="1" ht="15" customHeight="1">
      <c r="A123" s="144">
        <v>50</v>
      </c>
      <c r="B123" s="3" t="str">
        <f>VLOOKUP(A123,регістрація!B:AB,5,FALSE)</f>
        <v>вело</v>
      </c>
      <c r="C123" s="10" t="str">
        <f>VLOOKUP(A123,регістрація!B:AB,6,FALSE)</f>
        <v>3 к.с.</v>
      </c>
      <c r="D123" s="145" t="s">
        <v>369</v>
      </c>
      <c r="E123" s="144"/>
      <c r="M123" s="146">
        <v>0</v>
      </c>
      <c r="U123" s="147">
        <v>0</v>
      </c>
      <c r="V123" s="148">
        <v>15</v>
      </c>
      <c r="AH123" s="146">
        <v>0</v>
      </c>
      <c r="AM123" s="147">
        <v>0</v>
      </c>
      <c r="AN123" s="148">
        <v>15</v>
      </c>
      <c r="AO123" s="149"/>
      <c r="AS123" s="148">
        <v>15</v>
      </c>
      <c r="BA123" s="146">
        <v>0</v>
      </c>
      <c r="BH123" s="2">
        <v>1</v>
      </c>
      <c r="BL123" s="147">
        <v>1</v>
      </c>
      <c r="BM123" s="148">
        <v>41</v>
      </c>
      <c r="BZ123" s="146">
        <v>0</v>
      </c>
      <c r="CA123" s="2">
        <v>2</v>
      </c>
      <c r="CC123" s="147">
        <f t="shared" si="52"/>
        <v>2</v>
      </c>
      <c r="CD123" s="148">
        <f t="shared" si="53"/>
        <v>17</v>
      </c>
      <c r="CE123" s="1">
        <f t="shared" si="54"/>
        <v>103</v>
      </c>
      <c r="CF123" s="150">
        <f t="shared" si="67"/>
        <v>50</v>
      </c>
      <c r="CG123" s="5" t="str">
        <f t="shared" si="68"/>
        <v>вело</v>
      </c>
      <c r="CH123" s="144" t="str">
        <f t="shared" si="69"/>
        <v>3 к.с.</v>
      </c>
      <c r="CN123" s="1"/>
    </row>
    <row r="124" spans="1:92" s="2" customFormat="1" ht="15" customHeight="1">
      <c r="A124" s="144">
        <v>51</v>
      </c>
      <c r="B124" s="3" t="str">
        <f>VLOOKUP(A124,регістрація!B:AB,5,FALSE)</f>
        <v>пішохідний </v>
      </c>
      <c r="C124" s="10" t="str">
        <f>VLOOKUP(A124,регістрація!B:AB,6,FALSE)</f>
        <v>3 с.с.</v>
      </c>
      <c r="D124" s="145" t="s">
        <v>402</v>
      </c>
      <c r="E124" s="144"/>
      <c r="M124" s="146">
        <f t="shared" si="55"/>
        <v>0</v>
      </c>
      <c r="N124" s="2">
        <v>1</v>
      </c>
      <c r="P124" s="2">
        <v>1</v>
      </c>
      <c r="Q124" s="2">
        <v>1</v>
      </c>
      <c r="U124" s="147">
        <f t="shared" si="56"/>
        <v>3</v>
      </c>
      <c r="V124" s="148">
        <f t="shared" si="50"/>
        <v>18</v>
      </c>
      <c r="AH124" s="146">
        <f t="shared" si="57"/>
        <v>0</v>
      </c>
      <c r="AL124" s="2">
        <v>3</v>
      </c>
      <c r="AM124" s="147">
        <f t="shared" si="58"/>
        <v>3</v>
      </c>
      <c r="AN124" s="148">
        <f t="shared" si="51"/>
        <v>18</v>
      </c>
      <c r="AO124" s="149"/>
      <c r="AS124" s="148">
        <f t="shared" si="59"/>
        <v>15</v>
      </c>
      <c r="BA124" s="146">
        <f t="shared" si="60"/>
        <v>0</v>
      </c>
      <c r="BH124" s="2">
        <v>2</v>
      </c>
      <c r="BL124" s="147">
        <f t="shared" si="61"/>
        <v>2</v>
      </c>
      <c r="BM124" s="148">
        <f t="shared" si="62"/>
        <v>42</v>
      </c>
      <c r="BZ124" s="146">
        <f t="shared" si="63"/>
        <v>0</v>
      </c>
      <c r="CA124" s="2">
        <v>4</v>
      </c>
      <c r="CC124" s="147">
        <f t="shared" si="52"/>
        <v>4</v>
      </c>
      <c r="CD124" s="148">
        <f t="shared" si="53"/>
        <v>19</v>
      </c>
      <c r="CE124" s="1">
        <f t="shared" si="54"/>
        <v>112</v>
      </c>
      <c r="CF124" s="150">
        <f t="shared" si="67"/>
        <v>51</v>
      </c>
      <c r="CG124" s="5" t="str">
        <f t="shared" si="68"/>
        <v>пішохідний </v>
      </c>
      <c r="CH124" s="144" t="str">
        <f t="shared" si="69"/>
        <v>3 с.с.</v>
      </c>
      <c r="CI124" s="2">
        <f>CE124</f>
        <v>112</v>
      </c>
      <c r="CJ124" s="2">
        <f>CE125</f>
        <v>109</v>
      </c>
      <c r="CN124" s="1"/>
    </row>
    <row r="125" spans="1:92" s="2" customFormat="1" ht="15" customHeight="1">
      <c r="A125" s="144">
        <v>51</v>
      </c>
      <c r="B125" s="3" t="str">
        <f>VLOOKUP(A125,регістрація!B:AB,5,FALSE)</f>
        <v>пішохідний </v>
      </c>
      <c r="C125" s="10" t="str">
        <f>VLOOKUP(A125,регістрація!B:AB,6,FALSE)</f>
        <v>3 с.с.</v>
      </c>
      <c r="D125" s="145" t="s">
        <v>403</v>
      </c>
      <c r="E125" s="144"/>
      <c r="M125" s="146">
        <f t="shared" si="55"/>
        <v>0</v>
      </c>
      <c r="N125" s="2">
        <v>1</v>
      </c>
      <c r="P125" s="2">
        <v>1</v>
      </c>
      <c r="Q125" s="2">
        <v>1</v>
      </c>
      <c r="U125" s="147">
        <f t="shared" si="56"/>
        <v>3</v>
      </c>
      <c r="V125" s="148">
        <f t="shared" si="50"/>
        <v>18</v>
      </c>
      <c r="AH125" s="146">
        <f t="shared" si="57"/>
        <v>0</v>
      </c>
      <c r="AL125" s="2">
        <v>3</v>
      </c>
      <c r="AM125" s="147">
        <f t="shared" si="58"/>
        <v>3</v>
      </c>
      <c r="AN125" s="148">
        <f t="shared" si="51"/>
        <v>18</v>
      </c>
      <c r="AO125" s="149"/>
      <c r="AS125" s="148">
        <f t="shared" si="59"/>
        <v>15</v>
      </c>
      <c r="BA125" s="146">
        <f t="shared" si="60"/>
        <v>0</v>
      </c>
      <c r="BH125" s="2">
        <v>1</v>
      </c>
      <c r="BL125" s="147">
        <f t="shared" si="61"/>
        <v>1</v>
      </c>
      <c r="BM125" s="148">
        <f t="shared" si="62"/>
        <v>41</v>
      </c>
      <c r="BZ125" s="146">
        <f t="shared" si="63"/>
        <v>0</v>
      </c>
      <c r="CA125" s="2">
        <v>2</v>
      </c>
      <c r="CC125" s="147">
        <f t="shared" si="52"/>
        <v>2</v>
      </c>
      <c r="CD125" s="148">
        <f t="shared" si="53"/>
        <v>17</v>
      </c>
      <c r="CE125" s="1">
        <f t="shared" si="54"/>
        <v>109</v>
      </c>
      <c r="CF125" s="150">
        <f t="shared" si="67"/>
        <v>51</v>
      </c>
      <c r="CG125" s="5" t="str">
        <f t="shared" si="68"/>
        <v>пішохідний </v>
      </c>
      <c r="CH125" s="144" t="str">
        <f t="shared" si="69"/>
        <v>3 с.с.</v>
      </c>
      <c r="CN125" s="1"/>
    </row>
    <row r="126" spans="1:92" s="2" customFormat="1" ht="15" customHeight="1">
      <c r="A126" s="144">
        <v>52</v>
      </c>
      <c r="B126" s="3" t="str">
        <f>VLOOKUP(A126,регістрація!B:AB,5,FALSE)</f>
        <v>пішохідний </v>
      </c>
      <c r="C126" s="10" t="str">
        <f>VLOOKUP(A126,регістрація!B:AB,6,FALSE)</f>
        <v>1 к.с.</v>
      </c>
      <c r="D126" s="145" t="s">
        <v>378</v>
      </c>
      <c r="E126" s="144"/>
      <c r="M126" s="146">
        <f t="shared" si="55"/>
        <v>0</v>
      </c>
      <c r="O126" s="2">
        <v>1</v>
      </c>
      <c r="U126" s="147">
        <f t="shared" si="56"/>
        <v>1</v>
      </c>
      <c r="V126" s="148">
        <f t="shared" si="50"/>
        <v>16</v>
      </c>
      <c r="AH126" s="146">
        <f t="shared" si="57"/>
        <v>0</v>
      </c>
      <c r="AL126" s="2">
        <v>1</v>
      </c>
      <c r="AM126" s="147">
        <f t="shared" si="58"/>
        <v>1</v>
      </c>
      <c r="AN126" s="148">
        <f t="shared" si="51"/>
        <v>16</v>
      </c>
      <c r="AO126" s="149"/>
      <c r="AP126" s="2">
        <v>2</v>
      </c>
      <c r="AS126" s="148">
        <f t="shared" si="59"/>
        <v>17</v>
      </c>
      <c r="BA126" s="146">
        <f t="shared" si="60"/>
        <v>0</v>
      </c>
      <c r="BC126" s="2">
        <v>2</v>
      </c>
      <c r="BH126" s="2">
        <v>3</v>
      </c>
      <c r="BL126" s="147">
        <f t="shared" si="61"/>
        <v>5</v>
      </c>
      <c r="BM126" s="148">
        <f t="shared" si="62"/>
        <v>45</v>
      </c>
      <c r="BZ126" s="146">
        <f t="shared" si="63"/>
        <v>0</v>
      </c>
      <c r="CA126" s="2">
        <v>3</v>
      </c>
      <c r="CC126" s="147">
        <f t="shared" si="52"/>
        <v>3</v>
      </c>
      <c r="CD126" s="148">
        <f t="shared" si="53"/>
        <v>18</v>
      </c>
      <c r="CE126" s="1">
        <f t="shared" si="54"/>
        <v>112</v>
      </c>
      <c r="CF126" s="150">
        <f t="shared" si="67"/>
        <v>52</v>
      </c>
      <c r="CG126" s="5" t="str">
        <f t="shared" si="68"/>
        <v>пішохідний </v>
      </c>
      <c r="CH126" s="144" t="str">
        <f t="shared" si="69"/>
        <v>1 к.с.</v>
      </c>
      <c r="CI126" s="2">
        <f>CE126</f>
        <v>112</v>
      </c>
      <c r="CJ126" s="2">
        <f>CE127</f>
        <v>106</v>
      </c>
      <c r="CK126" s="2">
        <f>CE128</f>
        <v>107</v>
      </c>
      <c r="CN126" s="1"/>
    </row>
    <row r="127" spans="1:92" s="2" customFormat="1" ht="15" customHeight="1">
      <c r="A127" s="144">
        <v>52</v>
      </c>
      <c r="B127" s="3" t="str">
        <f>VLOOKUP(A127,регістрація!B:AB,5,FALSE)</f>
        <v>пішохідний </v>
      </c>
      <c r="C127" s="10" t="str">
        <f>VLOOKUP(A127,регістрація!B:AB,6,FALSE)</f>
        <v>1 к.с.</v>
      </c>
      <c r="D127" s="145" t="s">
        <v>385</v>
      </c>
      <c r="E127" s="144"/>
      <c r="M127" s="146">
        <f t="shared" si="55"/>
        <v>0</v>
      </c>
      <c r="U127" s="147">
        <f t="shared" si="56"/>
        <v>0</v>
      </c>
      <c r="V127" s="148">
        <f t="shared" si="50"/>
        <v>15</v>
      </c>
      <c r="AH127" s="146">
        <f t="shared" si="57"/>
        <v>0</v>
      </c>
      <c r="AL127" s="2">
        <v>2</v>
      </c>
      <c r="AM127" s="147">
        <f t="shared" si="58"/>
        <v>2</v>
      </c>
      <c r="AN127" s="148">
        <f t="shared" si="51"/>
        <v>17</v>
      </c>
      <c r="AO127" s="149"/>
      <c r="AS127" s="148">
        <f t="shared" si="59"/>
        <v>15</v>
      </c>
      <c r="BA127" s="146">
        <f t="shared" si="60"/>
        <v>0</v>
      </c>
      <c r="BH127" s="2">
        <v>2</v>
      </c>
      <c r="BL127" s="147">
        <f t="shared" si="61"/>
        <v>2</v>
      </c>
      <c r="BM127" s="148">
        <f t="shared" si="62"/>
        <v>42</v>
      </c>
      <c r="BZ127" s="146">
        <f t="shared" si="63"/>
        <v>0</v>
      </c>
      <c r="CA127" s="2">
        <v>2</v>
      </c>
      <c r="CC127" s="147">
        <f t="shared" si="52"/>
        <v>2</v>
      </c>
      <c r="CD127" s="148">
        <f t="shared" si="53"/>
        <v>17</v>
      </c>
      <c r="CE127" s="1">
        <f t="shared" si="54"/>
        <v>106</v>
      </c>
      <c r="CF127" s="150">
        <f t="shared" si="67"/>
        <v>52</v>
      </c>
      <c r="CG127" s="5" t="str">
        <f t="shared" si="68"/>
        <v>пішохідний </v>
      </c>
      <c r="CH127" s="144" t="str">
        <f t="shared" si="69"/>
        <v>1 к.с.</v>
      </c>
      <c r="CN127" s="1"/>
    </row>
    <row r="128" spans="1:92" s="2" customFormat="1" ht="15" customHeight="1">
      <c r="A128" s="144">
        <v>52</v>
      </c>
      <c r="B128" s="3" t="str">
        <f>VLOOKUP(A128,регістрація!B:AB,5,FALSE)</f>
        <v>пішохідний </v>
      </c>
      <c r="C128" s="10" t="str">
        <f>VLOOKUP(A128,регістрація!B:AB,6,FALSE)</f>
        <v>1 к.с.</v>
      </c>
      <c r="D128" s="145" t="s">
        <v>391</v>
      </c>
      <c r="E128" s="144"/>
      <c r="M128" s="146">
        <f aca="true" t="shared" si="70" ref="M128:M167">SUM(F128:L128)</f>
        <v>0</v>
      </c>
      <c r="O128" s="2">
        <v>1</v>
      </c>
      <c r="U128" s="147">
        <f aca="true" t="shared" si="71" ref="U128:U167">SUM(N128:T128)</f>
        <v>1</v>
      </c>
      <c r="V128" s="148">
        <f aca="true" t="shared" si="72" ref="V128:V179">15-M128+U128</f>
        <v>16</v>
      </c>
      <c r="AH128" s="146">
        <f aca="true" t="shared" si="73" ref="AH128:AH167">SUM(W128:AG128)</f>
        <v>0</v>
      </c>
      <c r="AL128" s="2">
        <v>2</v>
      </c>
      <c r="AM128" s="147">
        <f aca="true" t="shared" si="74" ref="AM128:AM167">SUM(AI128:AL128)</f>
        <v>2</v>
      </c>
      <c r="AN128" s="148">
        <f aca="true" t="shared" si="75" ref="AN128:AN179">15-AH128+AM128</f>
        <v>17</v>
      </c>
      <c r="AO128" s="149"/>
      <c r="AS128" s="148">
        <f aca="true" t="shared" si="76" ref="AS128:AS167">15+AP128+AQ128+AR128-AO128</f>
        <v>15</v>
      </c>
      <c r="BA128" s="146">
        <f aca="true" t="shared" si="77" ref="BA128:BA167">SUM(AT128:AZ128)</f>
        <v>0</v>
      </c>
      <c r="BC128" s="2">
        <v>1</v>
      </c>
      <c r="BD128" s="2">
        <v>2</v>
      </c>
      <c r="BL128" s="147">
        <f aca="true" t="shared" si="78" ref="BL128:BL167">SUM(BB128:BK128)</f>
        <v>3</v>
      </c>
      <c r="BM128" s="148">
        <f aca="true" t="shared" si="79" ref="BM128:BM167">40+BL128-BA128</f>
        <v>43</v>
      </c>
      <c r="BZ128" s="146">
        <f aca="true" t="shared" si="80" ref="BZ128:BZ167">SUM(BN128:BY128)</f>
        <v>0</v>
      </c>
      <c r="CB128" s="2">
        <v>1</v>
      </c>
      <c r="CC128" s="147">
        <f aca="true" t="shared" si="81" ref="CC128:CC179">SUM(CA128:CB128)</f>
        <v>1</v>
      </c>
      <c r="CD128" s="148">
        <f aca="true" t="shared" si="82" ref="CD128:CD179">15+CC128-BZ128</f>
        <v>16</v>
      </c>
      <c r="CE128" s="1">
        <f aca="true" t="shared" si="83" ref="CE128:CE167">SUM(CD128,BM128,AS128,AN128,V128)</f>
        <v>107</v>
      </c>
      <c r="CF128" s="150">
        <f t="shared" si="67"/>
        <v>52</v>
      </c>
      <c r="CG128" s="5" t="str">
        <f t="shared" si="68"/>
        <v>пішохідний </v>
      </c>
      <c r="CH128" s="144" t="str">
        <f t="shared" si="69"/>
        <v>1 к.с.</v>
      </c>
      <c r="CN128" s="1"/>
    </row>
    <row r="129" spans="1:92" s="2" customFormat="1" ht="15" customHeight="1">
      <c r="A129" s="144">
        <v>53</v>
      </c>
      <c r="B129" s="3" t="str">
        <f>VLOOKUP(A129,регістрація!B:AB,5,FALSE)</f>
        <v>пішохідний </v>
      </c>
      <c r="C129" s="10" t="str">
        <f>VLOOKUP(A129,регістрація!B:AB,6,FALSE)</f>
        <v>2 к.с.</v>
      </c>
      <c r="D129" s="145" t="s">
        <v>393</v>
      </c>
      <c r="E129" s="144"/>
      <c r="F129" s="2">
        <v>1</v>
      </c>
      <c r="L129" s="2">
        <v>1</v>
      </c>
      <c r="M129" s="146">
        <f t="shared" si="70"/>
        <v>2</v>
      </c>
      <c r="P129" s="2">
        <v>1</v>
      </c>
      <c r="U129" s="147">
        <f t="shared" si="71"/>
        <v>1</v>
      </c>
      <c r="V129" s="148">
        <f t="shared" si="72"/>
        <v>14</v>
      </c>
      <c r="Z129" s="2">
        <v>1</v>
      </c>
      <c r="AD129" s="2">
        <v>1</v>
      </c>
      <c r="AH129" s="146">
        <f t="shared" si="73"/>
        <v>2</v>
      </c>
      <c r="AK129" s="2">
        <v>1</v>
      </c>
      <c r="AL129" s="2">
        <v>3</v>
      </c>
      <c r="AM129" s="147">
        <f t="shared" si="74"/>
        <v>4</v>
      </c>
      <c r="AN129" s="148">
        <f t="shared" si="75"/>
        <v>17</v>
      </c>
      <c r="AO129" s="149"/>
      <c r="AQ129" s="2">
        <v>2</v>
      </c>
      <c r="AS129" s="148">
        <f t="shared" si="76"/>
        <v>17</v>
      </c>
      <c r="BA129" s="146">
        <f t="shared" si="77"/>
        <v>0</v>
      </c>
      <c r="BC129" s="2">
        <v>1</v>
      </c>
      <c r="BD129" s="2">
        <v>2</v>
      </c>
      <c r="BH129" s="2">
        <v>2</v>
      </c>
      <c r="BK129" s="2">
        <v>1</v>
      </c>
      <c r="BL129" s="147">
        <f t="shared" si="78"/>
        <v>6</v>
      </c>
      <c r="BM129" s="148">
        <f t="shared" si="79"/>
        <v>46</v>
      </c>
      <c r="BX129" s="2">
        <v>2</v>
      </c>
      <c r="BZ129" s="146">
        <f t="shared" si="80"/>
        <v>2</v>
      </c>
      <c r="CA129" s="2">
        <v>1</v>
      </c>
      <c r="CC129" s="147">
        <f t="shared" si="81"/>
        <v>1</v>
      </c>
      <c r="CD129" s="148">
        <f t="shared" si="82"/>
        <v>14</v>
      </c>
      <c r="CE129" s="1">
        <f t="shared" si="83"/>
        <v>108</v>
      </c>
      <c r="CF129" s="150">
        <f aca="true" t="shared" si="84" ref="CF129:CH131">A129</f>
        <v>53</v>
      </c>
      <c r="CG129" s="5" t="str">
        <f t="shared" si="84"/>
        <v>пішохідний </v>
      </c>
      <c r="CH129" s="144" t="str">
        <f t="shared" si="84"/>
        <v>2 к.с.</v>
      </c>
      <c r="CI129" s="2">
        <f>CE129</f>
        <v>108</v>
      </c>
      <c r="CJ129" s="2">
        <f>CE130</f>
        <v>110</v>
      </c>
      <c r="CK129" s="2">
        <f>CE131</f>
        <v>108</v>
      </c>
      <c r="CM129" s="144"/>
      <c r="CN129" s="1"/>
    </row>
    <row r="130" spans="1:92" s="2" customFormat="1" ht="15" customHeight="1">
      <c r="A130" s="144">
        <v>53</v>
      </c>
      <c r="B130" s="3" t="str">
        <f>VLOOKUP(A130,регістрація!B:AB,5,FALSE)</f>
        <v>пішохідний </v>
      </c>
      <c r="C130" s="10" t="str">
        <f>VLOOKUP(A130,регістрація!B:AB,6,FALSE)</f>
        <v>2 к.с.</v>
      </c>
      <c r="D130" s="145" t="s">
        <v>389</v>
      </c>
      <c r="E130" s="144"/>
      <c r="M130" s="146">
        <f t="shared" si="70"/>
        <v>0</v>
      </c>
      <c r="N130" s="2">
        <v>1</v>
      </c>
      <c r="P130" s="2">
        <v>1</v>
      </c>
      <c r="U130" s="147">
        <f t="shared" si="71"/>
        <v>2</v>
      </c>
      <c r="V130" s="148">
        <f t="shared" si="72"/>
        <v>17</v>
      </c>
      <c r="AH130" s="146">
        <f t="shared" si="73"/>
        <v>0</v>
      </c>
      <c r="AL130" s="2">
        <v>2</v>
      </c>
      <c r="AM130" s="147">
        <f t="shared" si="74"/>
        <v>2</v>
      </c>
      <c r="AN130" s="148">
        <f t="shared" si="75"/>
        <v>17</v>
      </c>
      <c r="AO130" s="149"/>
      <c r="AS130" s="148">
        <f t="shared" si="76"/>
        <v>15</v>
      </c>
      <c r="BA130" s="146">
        <f t="shared" si="77"/>
        <v>0</v>
      </c>
      <c r="BC130" s="2">
        <v>1</v>
      </c>
      <c r="BD130" s="2">
        <v>3</v>
      </c>
      <c r="BH130" s="2">
        <v>1</v>
      </c>
      <c r="BK130" s="2">
        <v>1</v>
      </c>
      <c r="BL130" s="147">
        <f t="shared" si="78"/>
        <v>6</v>
      </c>
      <c r="BM130" s="148">
        <f t="shared" si="79"/>
        <v>46</v>
      </c>
      <c r="BT130" s="2">
        <v>1</v>
      </c>
      <c r="BZ130" s="146">
        <f t="shared" si="80"/>
        <v>1</v>
      </c>
      <c r="CB130" s="2">
        <v>1</v>
      </c>
      <c r="CC130" s="147">
        <f t="shared" si="81"/>
        <v>1</v>
      </c>
      <c r="CD130" s="148">
        <f t="shared" si="82"/>
        <v>15</v>
      </c>
      <c r="CE130" s="1">
        <f t="shared" si="83"/>
        <v>110</v>
      </c>
      <c r="CF130" s="150">
        <f t="shared" si="84"/>
        <v>53</v>
      </c>
      <c r="CG130" s="5" t="str">
        <f t="shared" si="84"/>
        <v>пішохідний </v>
      </c>
      <c r="CH130" s="144" t="str">
        <f t="shared" si="84"/>
        <v>2 к.с.</v>
      </c>
      <c r="CN130" s="1"/>
    </row>
    <row r="131" spans="1:92" s="2" customFormat="1" ht="15" customHeight="1">
      <c r="A131" s="144">
        <v>53</v>
      </c>
      <c r="B131" s="3" t="str">
        <f>VLOOKUP(A131,регістрація!B:AB,5,FALSE)</f>
        <v>пішохідний </v>
      </c>
      <c r="C131" s="10" t="str">
        <f>VLOOKUP(A131,регістрація!B:AB,6,FALSE)</f>
        <v>2 к.с.</v>
      </c>
      <c r="D131" s="145" t="s">
        <v>390</v>
      </c>
      <c r="E131" s="144"/>
      <c r="M131" s="146">
        <f t="shared" si="70"/>
        <v>0</v>
      </c>
      <c r="P131" s="2">
        <v>1</v>
      </c>
      <c r="U131" s="147">
        <f t="shared" si="71"/>
        <v>1</v>
      </c>
      <c r="V131" s="148">
        <f t="shared" si="72"/>
        <v>16</v>
      </c>
      <c r="AD131" s="2">
        <v>5</v>
      </c>
      <c r="AH131" s="146">
        <f t="shared" si="73"/>
        <v>5</v>
      </c>
      <c r="AI131" s="2">
        <v>2</v>
      </c>
      <c r="AL131" s="2">
        <v>3</v>
      </c>
      <c r="AM131" s="147">
        <f t="shared" si="74"/>
        <v>5</v>
      </c>
      <c r="AN131" s="148">
        <f t="shared" si="75"/>
        <v>15</v>
      </c>
      <c r="AO131" s="149"/>
      <c r="AQ131" s="2">
        <v>2</v>
      </c>
      <c r="AS131" s="148">
        <f t="shared" si="76"/>
        <v>17</v>
      </c>
      <c r="BA131" s="146">
        <f t="shared" si="77"/>
        <v>0</v>
      </c>
      <c r="BB131" s="2">
        <v>1</v>
      </c>
      <c r="BC131" s="2">
        <v>2</v>
      </c>
      <c r="BD131" s="2">
        <v>1</v>
      </c>
      <c r="BH131" s="2">
        <v>2</v>
      </c>
      <c r="BL131" s="147">
        <f t="shared" si="78"/>
        <v>6</v>
      </c>
      <c r="BM131" s="148">
        <f t="shared" si="79"/>
        <v>46</v>
      </c>
      <c r="BV131" s="2">
        <v>1</v>
      </c>
      <c r="BZ131" s="146">
        <f t="shared" si="80"/>
        <v>1</v>
      </c>
      <c r="CC131" s="147">
        <f t="shared" si="81"/>
        <v>0</v>
      </c>
      <c r="CD131" s="148">
        <f t="shared" si="82"/>
        <v>14</v>
      </c>
      <c r="CE131" s="1">
        <f t="shared" si="83"/>
        <v>108</v>
      </c>
      <c r="CF131" s="150">
        <f t="shared" si="84"/>
        <v>53</v>
      </c>
      <c r="CG131" s="5" t="str">
        <f t="shared" si="84"/>
        <v>пішохідний </v>
      </c>
      <c r="CH131" s="144" t="str">
        <f t="shared" si="84"/>
        <v>2 к.с.</v>
      </c>
      <c r="CN131" s="1"/>
    </row>
    <row r="132" spans="1:88" s="2" customFormat="1" ht="15.75">
      <c r="A132" s="2">
        <v>54</v>
      </c>
      <c r="B132" s="3" t="str">
        <f>VLOOKUP(A132,регістрація!B:AB,5,FALSE)</f>
        <v>вело</v>
      </c>
      <c r="C132" s="10" t="str">
        <f>VLOOKUP(A132,регістрація!B:AB,6,FALSE)</f>
        <v>3 с.с.</v>
      </c>
      <c r="D132" s="145" t="s">
        <v>374</v>
      </c>
      <c r="E132" s="144"/>
      <c r="F132" s="171">
        <v>2</v>
      </c>
      <c r="G132" s="171">
        <v>1</v>
      </c>
      <c r="H132" s="171"/>
      <c r="I132" s="171"/>
      <c r="J132" s="171"/>
      <c r="K132" s="171"/>
      <c r="L132" s="171"/>
      <c r="M132" s="168">
        <f>SUM(F132:L132)</f>
        <v>3</v>
      </c>
      <c r="N132" s="171"/>
      <c r="O132" s="171"/>
      <c r="P132" s="171"/>
      <c r="Q132" s="171"/>
      <c r="R132" s="171"/>
      <c r="S132" s="171"/>
      <c r="T132" s="171"/>
      <c r="U132" s="169">
        <f>SUM(N132:T132)</f>
        <v>0</v>
      </c>
      <c r="V132" s="170">
        <f t="shared" si="72"/>
        <v>12</v>
      </c>
      <c r="W132" s="171"/>
      <c r="X132" s="171"/>
      <c r="Y132" s="171"/>
      <c r="Z132" s="171"/>
      <c r="AA132" s="171"/>
      <c r="AB132" s="171">
        <v>3</v>
      </c>
      <c r="AC132" s="171">
        <v>3</v>
      </c>
      <c r="AD132" s="171"/>
      <c r="AE132" s="171"/>
      <c r="AF132" s="171"/>
      <c r="AG132" s="171"/>
      <c r="AH132" s="168">
        <f>SUM(W132:AG132)</f>
        <v>6</v>
      </c>
      <c r="AI132" s="171"/>
      <c r="AJ132" s="171"/>
      <c r="AK132" s="171"/>
      <c r="AL132" s="171">
        <v>1</v>
      </c>
      <c r="AM132" s="169">
        <f>SUM(AI132:AL132)</f>
        <v>1</v>
      </c>
      <c r="AN132" s="170">
        <f t="shared" si="75"/>
        <v>10</v>
      </c>
      <c r="AO132" s="171"/>
      <c r="AP132" s="171"/>
      <c r="AQ132" s="171"/>
      <c r="AR132" s="171"/>
      <c r="AS132" s="170">
        <f>15+SUM(AP132:AR132)-AO132</f>
        <v>15</v>
      </c>
      <c r="AT132" s="171"/>
      <c r="AU132" s="171"/>
      <c r="AV132" s="171"/>
      <c r="AW132" s="171">
        <v>10</v>
      </c>
      <c r="AX132" s="171"/>
      <c r="AY132" s="171"/>
      <c r="AZ132" s="171">
        <v>1</v>
      </c>
      <c r="BA132" s="168">
        <f>SUM(AT132:AZ132)</f>
        <v>11</v>
      </c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69">
        <f>SUM(BB132:BK132)</f>
        <v>0</v>
      </c>
      <c r="BM132" s="170">
        <f>40-BA132+BL132</f>
        <v>29</v>
      </c>
      <c r="BN132" s="171"/>
      <c r="BO132" s="171"/>
      <c r="BP132" s="171"/>
      <c r="BQ132" s="171"/>
      <c r="BR132" s="171"/>
      <c r="BS132" s="171"/>
      <c r="BT132" s="171"/>
      <c r="BU132" s="171"/>
      <c r="BV132" s="171">
        <v>1</v>
      </c>
      <c r="BW132" s="171"/>
      <c r="BX132" s="171"/>
      <c r="BY132" s="171"/>
      <c r="BZ132" s="168">
        <f>SUM(BN132:BY132)</f>
        <v>1</v>
      </c>
      <c r="CA132" s="171"/>
      <c r="CB132" s="171"/>
      <c r="CC132" s="147">
        <f t="shared" si="81"/>
        <v>0</v>
      </c>
      <c r="CD132" s="148">
        <f t="shared" si="82"/>
        <v>14</v>
      </c>
      <c r="CE132" s="1">
        <f t="shared" si="83"/>
        <v>80</v>
      </c>
      <c r="CF132" s="150">
        <f aca="true" t="shared" si="85" ref="CF132:CF167">A132</f>
        <v>54</v>
      </c>
      <c r="CG132" s="5" t="str">
        <f aca="true" t="shared" si="86" ref="CG132:CG167">B132</f>
        <v>вело</v>
      </c>
      <c r="CH132" s="144" t="str">
        <f aca="true" t="shared" si="87" ref="CH132:CH167">C132</f>
        <v>3 с.с.</v>
      </c>
      <c r="CI132" s="2">
        <f>CE132</f>
        <v>80</v>
      </c>
      <c r="CJ132" s="2">
        <f>CE133</f>
        <v>108</v>
      </c>
    </row>
    <row r="133" spans="1:86" s="2" customFormat="1" ht="15.75">
      <c r="A133" s="2">
        <v>54</v>
      </c>
      <c r="B133" s="3" t="str">
        <f>VLOOKUP(A133,регістрація!B:AB,5,FALSE)</f>
        <v>вело</v>
      </c>
      <c r="C133" s="10" t="str">
        <f>VLOOKUP(A133,регістрація!B:AB,6,FALSE)</f>
        <v>3 с.с.</v>
      </c>
      <c r="D133" s="145" t="s">
        <v>397</v>
      </c>
      <c r="E133" s="144"/>
      <c r="F133" s="171"/>
      <c r="G133" s="171"/>
      <c r="H133" s="171"/>
      <c r="I133" s="171"/>
      <c r="J133" s="171"/>
      <c r="K133" s="171"/>
      <c r="L133" s="171"/>
      <c r="M133" s="168">
        <f>SUM(F133:L133)</f>
        <v>0</v>
      </c>
      <c r="N133" s="171">
        <v>1</v>
      </c>
      <c r="O133" s="171">
        <v>1</v>
      </c>
      <c r="P133" s="171"/>
      <c r="Q133" s="171"/>
      <c r="R133" s="171"/>
      <c r="S133" s="171"/>
      <c r="T133" s="171"/>
      <c r="U133" s="169">
        <f>SUM(N133:T133)</f>
        <v>2</v>
      </c>
      <c r="V133" s="170">
        <f t="shared" si="72"/>
        <v>17</v>
      </c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68">
        <f>SUM(W133:AG133)</f>
        <v>0</v>
      </c>
      <c r="AI133" s="171"/>
      <c r="AJ133" s="171"/>
      <c r="AK133" s="171"/>
      <c r="AL133" s="171">
        <v>3</v>
      </c>
      <c r="AM133" s="169">
        <f>SUM(AI133:AL133)</f>
        <v>3</v>
      </c>
      <c r="AN133" s="170">
        <f t="shared" si="75"/>
        <v>18</v>
      </c>
      <c r="AO133" s="171"/>
      <c r="AP133" s="171"/>
      <c r="AQ133" s="171"/>
      <c r="AR133" s="171">
        <v>3</v>
      </c>
      <c r="AS133" s="170">
        <f>15+SUM(AP133:AR133)-AO133</f>
        <v>18</v>
      </c>
      <c r="AT133" s="171"/>
      <c r="AU133" s="171"/>
      <c r="AV133" s="171"/>
      <c r="AW133" s="171"/>
      <c r="AX133" s="171"/>
      <c r="AY133" s="171"/>
      <c r="AZ133" s="171"/>
      <c r="BA133" s="168">
        <f>SUM(AT133:AZ133)</f>
        <v>0</v>
      </c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69">
        <f>SUM(BB133:BK133)</f>
        <v>0</v>
      </c>
      <c r="BM133" s="170">
        <f>40-BA133+BL133</f>
        <v>40</v>
      </c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68">
        <f>SUM(BN133:BY133)</f>
        <v>0</v>
      </c>
      <c r="CA133" s="171"/>
      <c r="CB133" s="171"/>
      <c r="CC133" s="147">
        <f t="shared" si="81"/>
        <v>0</v>
      </c>
      <c r="CD133" s="148">
        <f t="shared" si="82"/>
        <v>15</v>
      </c>
      <c r="CE133" s="1">
        <f t="shared" si="83"/>
        <v>108</v>
      </c>
      <c r="CF133" s="150">
        <f t="shared" si="85"/>
        <v>54</v>
      </c>
      <c r="CG133" s="5" t="str">
        <f t="shared" si="86"/>
        <v>вело</v>
      </c>
      <c r="CH133" s="144" t="str">
        <f t="shared" si="87"/>
        <v>3 с.с.</v>
      </c>
    </row>
    <row r="134" spans="1:89" s="2" customFormat="1" ht="15.75">
      <c r="A134" s="2">
        <v>55</v>
      </c>
      <c r="B134" s="3" t="str">
        <f>VLOOKUP(A134,регістрація!B:AB,5,FALSE)</f>
        <v>вело</v>
      </c>
      <c r="C134" s="10" t="str">
        <f>VLOOKUP(A134,регістрація!B:AB,6,FALSE)</f>
        <v>1 к.с.</v>
      </c>
      <c r="D134" s="145" t="s">
        <v>374</v>
      </c>
      <c r="E134" s="144"/>
      <c r="F134" s="165">
        <v>2</v>
      </c>
      <c r="G134" s="165">
        <v>1</v>
      </c>
      <c r="H134" s="165"/>
      <c r="I134" s="165"/>
      <c r="J134" s="165"/>
      <c r="K134" s="165"/>
      <c r="L134" s="165"/>
      <c r="M134" s="168">
        <f aca="true" t="shared" si="88" ref="M134:M139">SUM(F134:L134)</f>
        <v>3</v>
      </c>
      <c r="N134" s="165"/>
      <c r="O134" s="165"/>
      <c r="P134" s="165"/>
      <c r="Q134" s="165"/>
      <c r="R134" s="165"/>
      <c r="S134" s="165"/>
      <c r="T134" s="165"/>
      <c r="U134" s="169">
        <f aca="true" t="shared" si="89" ref="U134:U139">SUM(N134:T134)</f>
        <v>0</v>
      </c>
      <c r="V134" s="170">
        <f>15-M134+U134</f>
        <v>12</v>
      </c>
      <c r="W134" s="165"/>
      <c r="X134" s="165"/>
      <c r="Y134" s="165"/>
      <c r="Z134" s="165"/>
      <c r="AA134" s="165"/>
      <c r="AB134" s="165"/>
      <c r="AC134" s="165">
        <v>2</v>
      </c>
      <c r="AD134" s="165"/>
      <c r="AE134" s="165"/>
      <c r="AF134" s="165"/>
      <c r="AG134" s="165"/>
      <c r="AH134" s="168">
        <f aca="true" t="shared" si="90" ref="AH134:AH139">SUM(W134:AG134)</f>
        <v>2</v>
      </c>
      <c r="AI134" s="165"/>
      <c r="AJ134" s="165"/>
      <c r="AK134" s="165"/>
      <c r="AL134" s="165">
        <v>1</v>
      </c>
      <c r="AM134" s="169">
        <f aca="true" t="shared" si="91" ref="AM134:AM139">SUM(AI134:AL134)</f>
        <v>1</v>
      </c>
      <c r="AN134" s="170">
        <f>15-AH134+AM134</f>
        <v>14</v>
      </c>
      <c r="AO134" s="166"/>
      <c r="AP134" s="165"/>
      <c r="AQ134" s="165"/>
      <c r="AR134" s="165"/>
      <c r="AS134" s="170">
        <f aca="true" t="shared" si="92" ref="AS134:AS139">15+SUM(AP134:AR134)-AO134</f>
        <v>15</v>
      </c>
      <c r="AT134" s="165"/>
      <c r="AU134" s="165"/>
      <c r="AV134" s="165"/>
      <c r="AW134" s="165">
        <v>2</v>
      </c>
      <c r="AX134" s="165"/>
      <c r="AY134" s="165"/>
      <c r="AZ134" s="165"/>
      <c r="BA134" s="168">
        <f aca="true" t="shared" si="93" ref="BA134:BA139">SUM(AT134:AZ134)</f>
        <v>2</v>
      </c>
      <c r="BB134" s="165"/>
      <c r="BC134" s="165">
        <v>2</v>
      </c>
      <c r="BD134" s="165"/>
      <c r="BE134" s="165"/>
      <c r="BF134" s="165"/>
      <c r="BG134" s="165"/>
      <c r="BH134" s="165"/>
      <c r="BI134" s="165"/>
      <c r="BJ134" s="165"/>
      <c r="BK134" s="165"/>
      <c r="BL134" s="169">
        <f aca="true" t="shared" si="94" ref="BL134:BL139">SUM(BB134:BK134)</f>
        <v>2</v>
      </c>
      <c r="BM134" s="170">
        <f aca="true" t="shared" si="95" ref="BM134:BM139">40-BA134+BL134</f>
        <v>40</v>
      </c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8">
        <f aca="true" t="shared" si="96" ref="BZ134:BZ139">SUM(BN134:BY134)</f>
        <v>0</v>
      </c>
      <c r="CA134" s="165">
        <v>1</v>
      </c>
      <c r="CB134" s="165"/>
      <c r="CC134" s="147">
        <f t="shared" si="81"/>
        <v>1</v>
      </c>
      <c r="CD134" s="148">
        <f t="shared" si="82"/>
        <v>16</v>
      </c>
      <c r="CE134" s="1">
        <f t="shared" si="83"/>
        <v>97</v>
      </c>
      <c r="CF134" s="150">
        <f t="shared" si="85"/>
        <v>55</v>
      </c>
      <c r="CG134" s="5" t="str">
        <f t="shared" si="86"/>
        <v>вело</v>
      </c>
      <c r="CH134" s="144" t="str">
        <f t="shared" si="87"/>
        <v>1 к.с.</v>
      </c>
      <c r="CI134" s="2">
        <f>CE134</f>
        <v>97</v>
      </c>
      <c r="CJ134" s="2">
        <f>CE135</f>
        <v>115</v>
      </c>
      <c r="CK134" s="2">
        <f>CE136</f>
        <v>111</v>
      </c>
    </row>
    <row r="135" spans="1:86" s="2" customFormat="1" ht="15.75">
      <c r="A135" s="2">
        <v>55</v>
      </c>
      <c r="B135" s="3" t="str">
        <f>VLOOKUP(A135,регістрація!B:AB,5,FALSE)</f>
        <v>вело</v>
      </c>
      <c r="C135" s="10" t="str">
        <f>VLOOKUP(A135,регістрація!B:AB,6,FALSE)</f>
        <v>1 к.с.</v>
      </c>
      <c r="D135" s="145" t="s">
        <v>365</v>
      </c>
      <c r="E135" s="144"/>
      <c r="F135" s="171">
        <v>0</v>
      </c>
      <c r="G135" s="171">
        <v>0</v>
      </c>
      <c r="H135" s="171">
        <v>0</v>
      </c>
      <c r="I135" s="171">
        <v>0</v>
      </c>
      <c r="J135" s="171">
        <v>0</v>
      </c>
      <c r="K135" s="171">
        <v>0</v>
      </c>
      <c r="L135" s="171">
        <v>0</v>
      </c>
      <c r="M135" s="168">
        <f t="shared" si="88"/>
        <v>0</v>
      </c>
      <c r="N135" s="171">
        <v>0</v>
      </c>
      <c r="O135" s="171">
        <v>0</v>
      </c>
      <c r="P135" s="171">
        <v>1</v>
      </c>
      <c r="Q135" s="171">
        <v>1</v>
      </c>
      <c r="R135" s="171">
        <v>0</v>
      </c>
      <c r="S135" s="171">
        <v>0</v>
      </c>
      <c r="T135" s="171">
        <v>1</v>
      </c>
      <c r="U135" s="169">
        <f t="shared" si="89"/>
        <v>3</v>
      </c>
      <c r="V135" s="170">
        <f>15-M135+U135</f>
        <v>18</v>
      </c>
      <c r="W135" s="171">
        <v>0</v>
      </c>
      <c r="X135" s="17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68">
        <f t="shared" si="90"/>
        <v>0</v>
      </c>
      <c r="AI135" s="171">
        <v>0</v>
      </c>
      <c r="AJ135" s="171">
        <v>0</v>
      </c>
      <c r="AK135" s="171">
        <v>0</v>
      </c>
      <c r="AL135" s="171">
        <v>3</v>
      </c>
      <c r="AM135" s="169">
        <f t="shared" si="91"/>
        <v>3</v>
      </c>
      <c r="AN135" s="170">
        <f>15-AH135+AM135</f>
        <v>18</v>
      </c>
      <c r="AO135" s="171">
        <v>0</v>
      </c>
      <c r="AP135" s="171">
        <v>0</v>
      </c>
      <c r="AQ135" s="171">
        <v>2</v>
      </c>
      <c r="AR135" s="171">
        <v>0</v>
      </c>
      <c r="AS135" s="170">
        <f t="shared" si="92"/>
        <v>17</v>
      </c>
      <c r="AT135" s="171">
        <v>0</v>
      </c>
      <c r="AU135" s="171">
        <v>0</v>
      </c>
      <c r="AV135" s="171">
        <v>0</v>
      </c>
      <c r="AW135" s="171">
        <v>0</v>
      </c>
      <c r="AX135" s="171">
        <v>0</v>
      </c>
      <c r="AY135" s="171">
        <v>0</v>
      </c>
      <c r="AZ135" s="171">
        <v>0</v>
      </c>
      <c r="BA135" s="168">
        <f t="shared" si="93"/>
        <v>0</v>
      </c>
      <c r="BB135" s="171">
        <v>0</v>
      </c>
      <c r="BC135" s="171">
        <v>1</v>
      </c>
      <c r="BD135" s="171">
        <v>0</v>
      </c>
      <c r="BE135" s="171">
        <v>0</v>
      </c>
      <c r="BF135" s="171">
        <v>0</v>
      </c>
      <c r="BG135" s="171">
        <v>0</v>
      </c>
      <c r="BH135" s="171">
        <v>3</v>
      </c>
      <c r="BI135" s="171">
        <v>0</v>
      </c>
      <c r="BJ135" s="171">
        <v>0</v>
      </c>
      <c r="BK135" s="171">
        <v>0</v>
      </c>
      <c r="BL135" s="169">
        <f t="shared" si="94"/>
        <v>4</v>
      </c>
      <c r="BM135" s="170">
        <f t="shared" si="95"/>
        <v>44</v>
      </c>
      <c r="BN135" s="171">
        <v>0</v>
      </c>
      <c r="BO135" s="171">
        <v>0</v>
      </c>
      <c r="BP135" s="171">
        <v>0</v>
      </c>
      <c r="BQ135" s="171">
        <v>0</v>
      </c>
      <c r="BR135" s="171">
        <v>0</v>
      </c>
      <c r="BS135" s="171">
        <v>0</v>
      </c>
      <c r="BT135" s="171">
        <v>0</v>
      </c>
      <c r="BU135" s="171">
        <v>0</v>
      </c>
      <c r="BV135" s="171">
        <v>0</v>
      </c>
      <c r="BW135" s="171">
        <v>0</v>
      </c>
      <c r="BX135" s="171">
        <v>0</v>
      </c>
      <c r="BY135" s="171">
        <v>0</v>
      </c>
      <c r="BZ135" s="168">
        <f t="shared" si="96"/>
        <v>0</v>
      </c>
      <c r="CA135" s="171">
        <v>2</v>
      </c>
      <c r="CB135" s="171">
        <v>1</v>
      </c>
      <c r="CC135" s="147">
        <f t="shared" si="81"/>
        <v>3</v>
      </c>
      <c r="CD135" s="148">
        <f t="shared" si="82"/>
        <v>18</v>
      </c>
      <c r="CE135" s="1">
        <f t="shared" si="83"/>
        <v>115</v>
      </c>
      <c r="CF135" s="150">
        <f t="shared" si="85"/>
        <v>55</v>
      </c>
      <c r="CG135" s="5" t="str">
        <f t="shared" si="86"/>
        <v>вело</v>
      </c>
      <c r="CH135" s="144" t="str">
        <f t="shared" si="87"/>
        <v>1 к.с.</v>
      </c>
    </row>
    <row r="136" spans="1:86" s="2" customFormat="1" ht="15.75">
      <c r="A136" s="2">
        <v>55</v>
      </c>
      <c r="B136" s="3" t="str">
        <f>VLOOKUP(A136,регістрація!B:AB,5,FALSE)</f>
        <v>вело</v>
      </c>
      <c r="C136" s="10" t="str">
        <f>VLOOKUP(A136,регістрація!B:AB,6,FALSE)</f>
        <v>1 к.с.</v>
      </c>
      <c r="D136" s="145" t="s">
        <v>390</v>
      </c>
      <c r="E136" s="144"/>
      <c r="F136" s="165">
        <v>1</v>
      </c>
      <c r="G136" s="165"/>
      <c r="H136" s="165"/>
      <c r="I136" s="165"/>
      <c r="J136" s="165"/>
      <c r="K136" s="165"/>
      <c r="L136" s="165"/>
      <c r="M136" s="168">
        <f t="shared" si="88"/>
        <v>1</v>
      </c>
      <c r="N136" s="165"/>
      <c r="O136" s="165">
        <v>1</v>
      </c>
      <c r="P136" s="165"/>
      <c r="Q136" s="165"/>
      <c r="R136" s="165"/>
      <c r="S136" s="165"/>
      <c r="T136" s="165"/>
      <c r="U136" s="169">
        <f t="shared" si="89"/>
        <v>1</v>
      </c>
      <c r="V136" s="170">
        <f>15-M136+U136</f>
        <v>15</v>
      </c>
      <c r="W136" s="165"/>
      <c r="X136" s="165"/>
      <c r="Y136" s="165"/>
      <c r="Z136" s="165"/>
      <c r="AA136" s="165"/>
      <c r="AB136" s="165"/>
      <c r="AC136" s="165">
        <v>1</v>
      </c>
      <c r="AD136" s="165"/>
      <c r="AE136" s="165"/>
      <c r="AF136" s="165"/>
      <c r="AG136" s="165"/>
      <c r="AH136" s="168">
        <f t="shared" si="90"/>
        <v>1</v>
      </c>
      <c r="AI136" s="165"/>
      <c r="AJ136" s="165"/>
      <c r="AK136" s="165">
        <v>1</v>
      </c>
      <c r="AL136" s="165">
        <v>1</v>
      </c>
      <c r="AM136" s="169">
        <f t="shared" si="91"/>
        <v>2</v>
      </c>
      <c r="AN136" s="170">
        <f>15-AH136+AM136</f>
        <v>16</v>
      </c>
      <c r="AO136" s="166"/>
      <c r="AP136" s="165">
        <v>2</v>
      </c>
      <c r="AQ136" s="165">
        <v>3</v>
      </c>
      <c r="AR136" s="165"/>
      <c r="AS136" s="170">
        <f t="shared" si="92"/>
        <v>20</v>
      </c>
      <c r="AT136" s="165">
        <v>1</v>
      </c>
      <c r="AU136" s="165"/>
      <c r="AV136" s="165"/>
      <c r="AW136" s="165"/>
      <c r="AX136" s="165"/>
      <c r="AY136" s="165"/>
      <c r="AZ136" s="165"/>
      <c r="BA136" s="168">
        <f t="shared" si="93"/>
        <v>1</v>
      </c>
      <c r="BB136" s="165"/>
      <c r="BC136" s="165">
        <v>2</v>
      </c>
      <c r="BD136" s="165"/>
      <c r="BE136" s="165"/>
      <c r="BF136" s="165"/>
      <c r="BG136" s="165"/>
      <c r="BH136" s="165">
        <v>3</v>
      </c>
      <c r="BI136" s="165"/>
      <c r="BJ136" s="165"/>
      <c r="BK136" s="165"/>
      <c r="BL136" s="169">
        <f t="shared" si="94"/>
        <v>5</v>
      </c>
      <c r="BM136" s="170">
        <f t="shared" si="95"/>
        <v>44</v>
      </c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8">
        <f t="shared" si="96"/>
        <v>0</v>
      </c>
      <c r="CA136" s="165"/>
      <c r="CB136" s="165">
        <v>1</v>
      </c>
      <c r="CC136" s="147">
        <f t="shared" si="81"/>
        <v>1</v>
      </c>
      <c r="CD136" s="148">
        <f t="shared" si="82"/>
        <v>16</v>
      </c>
      <c r="CE136" s="1">
        <f t="shared" si="83"/>
        <v>111</v>
      </c>
      <c r="CF136" s="150">
        <f t="shared" si="85"/>
        <v>55</v>
      </c>
      <c r="CG136" s="5" t="str">
        <f t="shared" si="86"/>
        <v>вело</v>
      </c>
      <c r="CH136" s="144" t="str">
        <f t="shared" si="87"/>
        <v>1 к.с.</v>
      </c>
    </row>
    <row r="137" spans="1:91" s="2" customFormat="1" ht="15.75">
      <c r="A137" s="2">
        <v>56</v>
      </c>
      <c r="B137" s="3" t="str">
        <f>VLOOKUP(A137,регістрація!B:AB,5,FALSE)</f>
        <v>вело</v>
      </c>
      <c r="C137" s="10" t="str">
        <f>VLOOKUP(A137,регістрація!B:AB,6,FALSE)</f>
        <v>2 к.с.</v>
      </c>
      <c r="D137" s="145" t="s">
        <v>369</v>
      </c>
      <c r="E137" s="144"/>
      <c r="F137" s="171"/>
      <c r="G137" s="171"/>
      <c r="H137" s="171"/>
      <c r="I137" s="171"/>
      <c r="J137" s="171"/>
      <c r="K137" s="171"/>
      <c r="L137" s="171"/>
      <c r="M137" s="168">
        <f t="shared" si="88"/>
        <v>0</v>
      </c>
      <c r="N137" s="171"/>
      <c r="O137" s="171"/>
      <c r="P137" s="171">
        <v>1</v>
      </c>
      <c r="Q137" s="171"/>
      <c r="R137" s="171"/>
      <c r="S137" s="171"/>
      <c r="T137" s="171"/>
      <c r="U137" s="169">
        <f t="shared" si="89"/>
        <v>1</v>
      </c>
      <c r="V137" s="170">
        <f t="shared" si="72"/>
        <v>16</v>
      </c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68">
        <f t="shared" si="90"/>
        <v>0</v>
      </c>
      <c r="AI137" s="171"/>
      <c r="AJ137" s="171"/>
      <c r="AK137" s="171"/>
      <c r="AL137" s="171"/>
      <c r="AM137" s="169">
        <f t="shared" si="91"/>
        <v>0</v>
      </c>
      <c r="AN137" s="170">
        <f t="shared" si="75"/>
        <v>15</v>
      </c>
      <c r="AO137" s="171"/>
      <c r="AP137" s="171"/>
      <c r="AQ137" s="171"/>
      <c r="AR137" s="171"/>
      <c r="AS137" s="170">
        <f t="shared" si="92"/>
        <v>15</v>
      </c>
      <c r="AT137" s="171"/>
      <c r="AU137" s="171"/>
      <c r="AV137" s="171"/>
      <c r="AW137" s="171"/>
      <c r="AX137" s="171"/>
      <c r="AY137" s="171"/>
      <c r="AZ137" s="171"/>
      <c r="BA137" s="168">
        <f t="shared" si="93"/>
        <v>0</v>
      </c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69">
        <f t="shared" si="94"/>
        <v>0</v>
      </c>
      <c r="BM137" s="170">
        <f t="shared" si="95"/>
        <v>40</v>
      </c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68">
        <f t="shared" si="96"/>
        <v>0</v>
      </c>
      <c r="CA137" s="171"/>
      <c r="CB137" s="171"/>
      <c r="CC137" s="147">
        <f t="shared" si="81"/>
        <v>0</v>
      </c>
      <c r="CD137" s="148">
        <f t="shared" si="82"/>
        <v>15</v>
      </c>
      <c r="CE137" s="1">
        <f t="shared" si="83"/>
        <v>101</v>
      </c>
      <c r="CF137" s="150">
        <f t="shared" si="85"/>
        <v>56</v>
      </c>
      <c r="CG137" s="5" t="str">
        <f t="shared" si="86"/>
        <v>вело</v>
      </c>
      <c r="CH137" s="144" t="str">
        <f t="shared" si="87"/>
        <v>2 к.с.</v>
      </c>
      <c r="CI137" s="2">
        <f>CE137</f>
        <v>101</v>
      </c>
      <c r="CJ137" s="2">
        <f>CE138</f>
        <v>103</v>
      </c>
      <c r="CK137" s="2">
        <f>CE139</f>
        <v>101</v>
      </c>
      <c r="CM137" s="144"/>
    </row>
    <row r="138" spans="1:86" s="2" customFormat="1" ht="15.75">
      <c r="A138" s="2">
        <v>56</v>
      </c>
      <c r="B138" s="3" t="str">
        <f>VLOOKUP(A138,регістрація!B:AB,5,FALSE)</f>
        <v>вело</v>
      </c>
      <c r="C138" s="10" t="str">
        <f>VLOOKUP(A138,регістрація!B:AB,6,FALSE)</f>
        <v>2 к.с.</v>
      </c>
      <c r="D138" s="145" t="s">
        <v>375</v>
      </c>
      <c r="E138" s="144"/>
      <c r="F138" s="171">
        <v>1</v>
      </c>
      <c r="G138" s="171"/>
      <c r="H138" s="171"/>
      <c r="I138" s="171"/>
      <c r="J138" s="171"/>
      <c r="K138" s="171"/>
      <c r="L138" s="171"/>
      <c r="M138" s="168">
        <f t="shared" si="88"/>
        <v>1</v>
      </c>
      <c r="N138" s="171"/>
      <c r="O138" s="171"/>
      <c r="P138" s="171">
        <v>1</v>
      </c>
      <c r="Q138" s="171"/>
      <c r="R138" s="171"/>
      <c r="S138" s="171"/>
      <c r="T138" s="171"/>
      <c r="U138" s="169">
        <f t="shared" si="89"/>
        <v>1</v>
      </c>
      <c r="V138" s="170">
        <f t="shared" si="72"/>
        <v>15</v>
      </c>
      <c r="W138" s="171"/>
      <c r="X138" s="171">
        <v>2</v>
      </c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68">
        <f t="shared" si="90"/>
        <v>2</v>
      </c>
      <c r="AI138" s="171"/>
      <c r="AJ138" s="171"/>
      <c r="AK138" s="171"/>
      <c r="AL138" s="171">
        <v>2</v>
      </c>
      <c r="AM138" s="169">
        <f t="shared" si="91"/>
        <v>2</v>
      </c>
      <c r="AN138" s="170">
        <f t="shared" si="75"/>
        <v>15</v>
      </c>
      <c r="AO138" s="171"/>
      <c r="AP138" s="171"/>
      <c r="AQ138" s="171"/>
      <c r="AR138" s="171"/>
      <c r="AS138" s="170">
        <f t="shared" si="92"/>
        <v>15</v>
      </c>
      <c r="AT138" s="171"/>
      <c r="AU138" s="171"/>
      <c r="AV138" s="171"/>
      <c r="AW138" s="171"/>
      <c r="AX138" s="171"/>
      <c r="AY138" s="171"/>
      <c r="AZ138" s="171"/>
      <c r="BA138" s="168">
        <f t="shared" si="93"/>
        <v>0</v>
      </c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69">
        <f t="shared" si="94"/>
        <v>0</v>
      </c>
      <c r="BM138" s="170">
        <f t="shared" si="95"/>
        <v>40</v>
      </c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>
        <v>1</v>
      </c>
      <c r="BX138" s="171"/>
      <c r="BY138" s="171"/>
      <c r="BZ138" s="168">
        <f t="shared" si="96"/>
        <v>1</v>
      </c>
      <c r="CA138" s="171">
        <v>3</v>
      </c>
      <c r="CB138" s="171">
        <v>1</v>
      </c>
      <c r="CC138" s="147">
        <f t="shared" si="81"/>
        <v>4</v>
      </c>
      <c r="CD138" s="148">
        <f t="shared" si="82"/>
        <v>18</v>
      </c>
      <c r="CE138" s="1">
        <f t="shared" si="83"/>
        <v>103</v>
      </c>
      <c r="CF138" s="150">
        <f t="shared" si="85"/>
        <v>56</v>
      </c>
      <c r="CG138" s="5" t="str">
        <f t="shared" si="86"/>
        <v>вело</v>
      </c>
      <c r="CH138" s="144" t="str">
        <f t="shared" si="87"/>
        <v>2 к.с.</v>
      </c>
    </row>
    <row r="139" spans="1:86" s="2" customFormat="1" ht="15.75">
      <c r="A139" s="2">
        <v>56</v>
      </c>
      <c r="B139" s="3" t="str">
        <f>VLOOKUP(A139,регістрація!B:AB,5,FALSE)</f>
        <v>вело</v>
      </c>
      <c r="C139" s="10" t="str">
        <f>VLOOKUP(A139,регістрація!B:AB,6,FALSE)</f>
        <v>2 к.с.</v>
      </c>
      <c r="D139" s="145" t="s">
        <v>370</v>
      </c>
      <c r="E139" s="144"/>
      <c r="F139" s="165">
        <v>0</v>
      </c>
      <c r="G139" s="165">
        <v>0</v>
      </c>
      <c r="H139" s="165">
        <v>0</v>
      </c>
      <c r="I139" s="165">
        <v>0</v>
      </c>
      <c r="J139" s="165">
        <v>0</v>
      </c>
      <c r="K139" s="165">
        <v>0</v>
      </c>
      <c r="L139" s="165">
        <v>0</v>
      </c>
      <c r="M139" s="168">
        <f t="shared" si="88"/>
        <v>0</v>
      </c>
      <c r="N139" s="165">
        <v>0</v>
      </c>
      <c r="O139" s="165">
        <v>0</v>
      </c>
      <c r="P139" s="165">
        <v>1</v>
      </c>
      <c r="Q139" s="165">
        <v>0</v>
      </c>
      <c r="R139" s="165">
        <v>0</v>
      </c>
      <c r="S139" s="165">
        <v>0</v>
      </c>
      <c r="T139" s="165">
        <v>0</v>
      </c>
      <c r="U139" s="169">
        <f t="shared" si="89"/>
        <v>1</v>
      </c>
      <c r="V139" s="170">
        <f>15-M139+U139</f>
        <v>16</v>
      </c>
      <c r="W139" s="165">
        <v>0</v>
      </c>
      <c r="X139" s="165">
        <v>0</v>
      </c>
      <c r="Y139" s="165">
        <v>0</v>
      </c>
      <c r="Z139" s="165">
        <v>0</v>
      </c>
      <c r="AA139" s="165">
        <v>0</v>
      </c>
      <c r="AB139" s="165">
        <v>0</v>
      </c>
      <c r="AC139" s="165">
        <v>0</v>
      </c>
      <c r="AD139" s="165">
        <v>0</v>
      </c>
      <c r="AE139" s="165">
        <v>0</v>
      </c>
      <c r="AF139" s="165">
        <v>0</v>
      </c>
      <c r="AG139" s="165">
        <v>0</v>
      </c>
      <c r="AH139" s="168">
        <f t="shared" si="90"/>
        <v>0</v>
      </c>
      <c r="AI139" s="165">
        <v>0</v>
      </c>
      <c r="AJ139" s="165">
        <v>0</v>
      </c>
      <c r="AK139" s="165">
        <v>0</v>
      </c>
      <c r="AL139" s="165">
        <v>2</v>
      </c>
      <c r="AM139" s="169">
        <f t="shared" si="91"/>
        <v>2</v>
      </c>
      <c r="AN139" s="170">
        <f>15-AH139+AM139</f>
        <v>17</v>
      </c>
      <c r="AO139" s="166">
        <v>0</v>
      </c>
      <c r="AP139" s="165">
        <v>0</v>
      </c>
      <c r="AQ139" s="165">
        <v>0</v>
      </c>
      <c r="AR139" s="165">
        <v>0</v>
      </c>
      <c r="AS139" s="170">
        <f t="shared" si="92"/>
        <v>15</v>
      </c>
      <c r="AT139" s="165">
        <v>0</v>
      </c>
      <c r="AU139" s="165">
        <v>0</v>
      </c>
      <c r="AV139" s="165">
        <v>0</v>
      </c>
      <c r="AW139" s="165">
        <v>0</v>
      </c>
      <c r="AX139" s="165">
        <v>0</v>
      </c>
      <c r="AY139" s="165">
        <v>0</v>
      </c>
      <c r="AZ139" s="165">
        <v>0</v>
      </c>
      <c r="BA139" s="168">
        <f t="shared" si="93"/>
        <v>0</v>
      </c>
      <c r="BB139" s="165">
        <v>0</v>
      </c>
      <c r="BC139" s="165">
        <v>0</v>
      </c>
      <c r="BD139" s="165">
        <v>0</v>
      </c>
      <c r="BE139" s="165">
        <v>0</v>
      </c>
      <c r="BF139" s="165">
        <v>0</v>
      </c>
      <c r="BG139" s="165">
        <v>0</v>
      </c>
      <c r="BH139" s="165">
        <v>0</v>
      </c>
      <c r="BI139" s="165">
        <v>0</v>
      </c>
      <c r="BJ139" s="165">
        <v>0</v>
      </c>
      <c r="BK139" s="165">
        <v>0</v>
      </c>
      <c r="BL139" s="169">
        <f t="shared" si="94"/>
        <v>0</v>
      </c>
      <c r="BM139" s="170">
        <f t="shared" si="95"/>
        <v>40</v>
      </c>
      <c r="BN139" s="165">
        <v>0</v>
      </c>
      <c r="BO139" s="165">
        <v>0</v>
      </c>
      <c r="BP139" s="165">
        <v>0</v>
      </c>
      <c r="BQ139" s="165">
        <v>0</v>
      </c>
      <c r="BR139" s="165">
        <v>0</v>
      </c>
      <c r="BS139" s="165">
        <v>0</v>
      </c>
      <c r="BT139" s="165">
        <v>0</v>
      </c>
      <c r="BU139" s="165">
        <v>0</v>
      </c>
      <c r="BV139" s="165">
        <v>0</v>
      </c>
      <c r="BW139" s="165">
        <v>0</v>
      </c>
      <c r="BX139" s="165">
        <v>0</v>
      </c>
      <c r="BY139" s="165">
        <v>3</v>
      </c>
      <c r="BZ139" s="168">
        <f t="shared" si="96"/>
        <v>3</v>
      </c>
      <c r="CA139" s="165">
        <v>1</v>
      </c>
      <c r="CB139" s="165">
        <v>0</v>
      </c>
      <c r="CC139" s="147">
        <f t="shared" si="81"/>
        <v>1</v>
      </c>
      <c r="CD139" s="148">
        <f t="shared" si="82"/>
        <v>13</v>
      </c>
      <c r="CE139" s="1">
        <f t="shared" si="83"/>
        <v>101</v>
      </c>
      <c r="CF139" s="150">
        <f t="shared" si="85"/>
        <v>56</v>
      </c>
      <c r="CG139" s="5" t="str">
        <f t="shared" si="86"/>
        <v>вело</v>
      </c>
      <c r="CH139" s="144" t="str">
        <f t="shared" si="87"/>
        <v>2 к.с.</v>
      </c>
    </row>
    <row r="140" spans="1:89" s="2" customFormat="1" ht="15.75">
      <c r="A140" s="2">
        <v>57</v>
      </c>
      <c r="B140" s="3" t="str">
        <f>VLOOKUP(A140,регістрація!B:AB,5,FALSE)</f>
        <v>водний</v>
      </c>
      <c r="C140" s="10" t="str">
        <f>VLOOKUP(A140,регістрація!B:AB,6,FALSE)</f>
        <v>3 с.с.</v>
      </c>
      <c r="D140" s="145" t="s">
        <v>373</v>
      </c>
      <c r="E140" s="144"/>
      <c r="G140" s="2">
        <v>1</v>
      </c>
      <c r="M140" s="146">
        <f t="shared" si="70"/>
        <v>1</v>
      </c>
      <c r="U140" s="147">
        <f t="shared" si="71"/>
        <v>0</v>
      </c>
      <c r="V140" s="148">
        <f t="shared" si="72"/>
        <v>14</v>
      </c>
      <c r="AH140" s="146">
        <f t="shared" si="73"/>
        <v>0</v>
      </c>
      <c r="AL140" s="2">
        <v>2</v>
      </c>
      <c r="AM140" s="147">
        <f t="shared" si="74"/>
        <v>2</v>
      </c>
      <c r="AN140" s="148">
        <f t="shared" si="75"/>
        <v>17</v>
      </c>
      <c r="AO140" s="149"/>
      <c r="AS140" s="148">
        <f t="shared" si="76"/>
        <v>15</v>
      </c>
      <c r="AU140" s="2">
        <v>1</v>
      </c>
      <c r="BA140" s="146">
        <f t="shared" si="77"/>
        <v>1</v>
      </c>
      <c r="BG140" s="2">
        <v>1</v>
      </c>
      <c r="BL140" s="147">
        <f t="shared" si="78"/>
        <v>1</v>
      </c>
      <c r="BM140" s="148">
        <f t="shared" si="79"/>
        <v>40</v>
      </c>
      <c r="BN140" s="2">
        <v>1</v>
      </c>
      <c r="BP140" s="2">
        <v>2</v>
      </c>
      <c r="BQ140" s="2">
        <v>2</v>
      </c>
      <c r="BZ140" s="146">
        <f t="shared" si="80"/>
        <v>5</v>
      </c>
      <c r="CC140" s="147">
        <f t="shared" si="81"/>
        <v>0</v>
      </c>
      <c r="CD140" s="148">
        <f t="shared" si="82"/>
        <v>10</v>
      </c>
      <c r="CE140" s="1">
        <f t="shared" si="83"/>
        <v>96</v>
      </c>
      <c r="CF140" s="150">
        <f t="shared" si="85"/>
        <v>57</v>
      </c>
      <c r="CG140" s="5" t="str">
        <f t="shared" si="86"/>
        <v>водний</v>
      </c>
      <c r="CH140" s="144" t="str">
        <f t="shared" si="87"/>
        <v>3 с.с.</v>
      </c>
      <c r="CI140" s="2">
        <f>CE140</f>
        <v>96</v>
      </c>
      <c r="CJ140" s="2">
        <f>CE141</f>
        <v>81</v>
      </c>
      <c r="CK140" s="2">
        <f>CE142</f>
        <v>94</v>
      </c>
    </row>
    <row r="141" spans="1:86" s="2" customFormat="1" ht="15.75">
      <c r="A141" s="2">
        <v>57</v>
      </c>
      <c r="B141" s="3" t="str">
        <f>VLOOKUP(A141,регістрація!B:AB,5,FALSE)</f>
        <v>водний</v>
      </c>
      <c r="C141" s="10" t="str">
        <f>VLOOKUP(A141,регістрація!B:AB,6,FALSE)</f>
        <v>3 с.с.</v>
      </c>
      <c r="D141" s="145" t="s">
        <v>378</v>
      </c>
      <c r="E141" s="144"/>
      <c r="F141" s="171">
        <v>2</v>
      </c>
      <c r="G141" s="171">
        <v>1</v>
      </c>
      <c r="H141" s="171"/>
      <c r="I141" s="171"/>
      <c r="J141" s="171"/>
      <c r="K141" s="171"/>
      <c r="L141" s="171"/>
      <c r="M141" s="168">
        <f>SUM(F141:L141)</f>
        <v>3</v>
      </c>
      <c r="N141" s="171"/>
      <c r="O141" s="171"/>
      <c r="P141" s="171"/>
      <c r="Q141" s="171"/>
      <c r="R141" s="171"/>
      <c r="S141" s="171"/>
      <c r="T141" s="171"/>
      <c r="U141" s="169">
        <f>SUM(N141:T141)</f>
        <v>0</v>
      </c>
      <c r="V141" s="170">
        <f t="shared" si="72"/>
        <v>12</v>
      </c>
      <c r="W141" s="171"/>
      <c r="X141" s="171"/>
      <c r="Y141" s="171"/>
      <c r="Z141" s="171"/>
      <c r="AA141" s="171"/>
      <c r="AB141" s="171"/>
      <c r="AC141" s="171">
        <v>3</v>
      </c>
      <c r="AD141" s="171"/>
      <c r="AE141" s="171"/>
      <c r="AF141" s="171"/>
      <c r="AG141" s="171"/>
      <c r="AH141" s="168">
        <f>SUM(W141:AG141)</f>
        <v>3</v>
      </c>
      <c r="AI141" s="171"/>
      <c r="AJ141" s="171"/>
      <c r="AK141" s="171"/>
      <c r="AL141" s="171">
        <v>1</v>
      </c>
      <c r="AM141" s="169">
        <f>SUM(AI141:AL141)</f>
        <v>1</v>
      </c>
      <c r="AN141" s="170">
        <f t="shared" si="75"/>
        <v>13</v>
      </c>
      <c r="AO141" s="171"/>
      <c r="AP141" s="171"/>
      <c r="AQ141" s="171"/>
      <c r="AR141" s="171"/>
      <c r="AS141" s="170">
        <f>15+SUM(AP141:AR141)-AO141</f>
        <v>15</v>
      </c>
      <c r="AT141" s="171"/>
      <c r="AU141" s="171"/>
      <c r="AV141" s="171"/>
      <c r="AW141" s="171">
        <v>10</v>
      </c>
      <c r="AX141" s="171"/>
      <c r="AY141" s="171"/>
      <c r="AZ141" s="171"/>
      <c r="BA141" s="168">
        <f>SUM(AT141:AZ141)</f>
        <v>10</v>
      </c>
      <c r="BB141" s="171"/>
      <c r="BC141" s="171"/>
      <c r="BD141" s="171"/>
      <c r="BE141" s="171"/>
      <c r="BF141" s="171"/>
      <c r="BG141" s="171">
        <v>2</v>
      </c>
      <c r="BH141" s="171"/>
      <c r="BI141" s="171"/>
      <c r="BJ141" s="171"/>
      <c r="BK141" s="171"/>
      <c r="BL141" s="169">
        <f>SUM(BB141:BK141)</f>
        <v>2</v>
      </c>
      <c r="BM141" s="170">
        <f>40-BA141+BL141</f>
        <v>32</v>
      </c>
      <c r="BN141" s="171"/>
      <c r="BO141" s="171"/>
      <c r="BP141" s="171"/>
      <c r="BQ141" s="171">
        <v>2</v>
      </c>
      <c r="BR141" s="171"/>
      <c r="BS141" s="171"/>
      <c r="BT141" s="171"/>
      <c r="BU141" s="171"/>
      <c r="BV141" s="171">
        <v>2</v>
      </c>
      <c r="BW141" s="171"/>
      <c r="BX141" s="171">
        <v>2</v>
      </c>
      <c r="BY141" s="171"/>
      <c r="BZ141" s="168">
        <f>SUM(BN141:BY141)</f>
        <v>6</v>
      </c>
      <c r="CA141" s="171"/>
      <c r="CB141" s="171"/>
      <c r="CC141" s="147">
        <f t="shared" si="81"/>
        <v>0</v>
      </c>
      <c r="CD141" s="148">
        <f t="shared" si="82"/>
        <v>9</v>
      </c>
      <c r="CE141" s="1">
        <f t="shared" si="83"/>
        <v>81</v>
      </c>
      <c r="CF141" s="150">
        <f>A141</f>
        <v>57</v>
      </c>
      <c r="CG141" s="5" t="str">
        <f>B141</f>
        <v>водний</v>
      </c>
      <c r="CH141" s="144" t="str">
        <f>C141</f>
        <v>3 с.с.</v>
      </c>
    </row>
    <row r="142" spans="1:86" s="2" customFormat="1" ht="15.75">
      <c r="A142" s="2">
        <v>57</v>
      </c>
      <c r="B142" s="3" t="str">
        <f>VLOOKUP(A142,регістрація!B:AB,5,FALSE)</f>
        <v>водний</v>
      </c>
      <c r="C142" s="10" t="str">
        <f>VLOOKUP(A142,регістрація!B:AB,6,FALSE)</f>
        <v>3 с.с.</v>
      </c>
      <c r="D142" s="145" t="s">
        <v>366</v>
      </c>
      <c r="E142" s="144"/>
      <c r="F142" s="164"/>
      <c r="G142" s="164">
        <v>1</v>
      </c>
      <c r="H142" s="165"/>
      <c r="I142" s="165"/>
      <c r="J142" s="165"/>
      <c r="K142" s="165"/>
      <c r="L142" s="165"/>
      <c r="M142" s="168">
        <f>SUM(F142:L142)</f>
        <v>1</v>
      </c>
      <c r="N142" s="165"/>
      <c r="O142" s="165"/>
      <c r="P142" s="164">
        <v>1</v>
      </c>
      <c r="Q142" s="165"/>
      <c r="R142" s="165"/>
      <c r="S142" s="165"/>
      <c r="T142" s="165"/>
      <c r="U142" s="169">
        <f>SUM(N142:T142)</f>
        <v>1</v>
      </c>
      <c r="V142" s="170">
        <f>15-M142+U142</f>
        <v>15</v>
      </c>
      <c r="W142" s="165"/>
      <c r="X142" s="165"/>
      <c r="Y142" s="165"/>
      <c r="Z142" s="165"/>
      <c r="AA142" s="165"/>
      <c r="AB142" s="165"/>
      <c r="AC142" s="164">
        <v>3</v>
      </c>
      <c r="AD142" s="164"/>
      <c r="AE142" s="164"/>
      <c r="AF142" s="165"/>
      <c r="AG142" s="165"/>
      <c r="AH142" s="168">
        <f>SUM(W142:AG142)</f>
        <v>3</v>
      </c>
      <c r="AI142" s="165"/>
      <c r="AJ142" s="165"/>
      <c r="AK142" s="165"/>
      <c r="AL142" s="164">
        <v>2</v>
      </c>
      <c r="AM142" s="169">
        <f>SUM(AI142:AL142)</f>
        <v>2</v>
      </c>
      <c r="AN142" s="170">
        <f>15-AH142+AM142</f>
        <v>14</v>
      </c>
      <c r="AO142" s="166"/>
      <c r="AP142" s="165"/>
      <c r="AQ142" s="165"/>
      <c r="AR142" s="165"/>
      <c r="AS142" s="170">
        <f>15+SUM(AP142:AR142)-AO142</f>
        <v>15</v>
      </c>
      <c r="AT142" s="164"/>
      <c r="AU142" s="164"/>
      <c r="AV142" s="164"/>
      <c r="AW142" s="164">
        <v>5</v>
      </c>
      <c r="AX142" s="164"/>
      <c r="AY142" s="164"/>
      <c r="AZ142" s="165"/>
      <c r="BA142" s="168">
        <f>SUM(AT142:AZ142)</f>
        <v>5</v>
      </c>
      <c r="BB142" s="165"/>
      <c r="BC142" s="165"/>
      <c r="BD142" s="165"/>
      <c r="BE142" s="165"/>
      <c r="BF142" s="165"/>
      <c r="BG142" s="164">
        <v>2</v>
      </c>
      <c r="BH142" s="164"/>
      <c r="BI142" s="165"/>
      <c r="BJ142" s="165"/>
      <c r="BK142" s="165"/>
      <c r="BL142" s="169">
        <f>SUM(BB142:BK142)</f>
        <v>2</v>
      </c>
      <c r="BM142" s="170">
        <f>40-BA142+BL142</f>
        <v>37</v>
      </c>
      <c r="BN142" s="164"/>
      <c r="BO142" s="164"/>
      <c r="BP142" s="164"/>
      <c r="BQ142" s="164">
        <v>2</v>
      </c>
      <c r="BR142" s="164"/>
      <c r="BS142" s="164"/>
      <c r="BT142" s="164"/>
      <c r="BU142" s="164"/>
      <c r="BV142" s="164"/>
      <c r="BW142" s="164"/>
      <c r="BX142" s="165"/>
      <c r="BY142" s="165"/>
      <c r="BZ142" s="168">
        <f>SUM(BN142:BY142)</f>
        <v>2</v>
      </c>
      <c r="CA142" s="165"/>
      <c r="CB142" s="165"/>
      <c r="CC142" s="147">
        <f t="shared" si="81"/>
        <v>0</v>
      </c>
      <c r="CD142" s="148">
        <f t="shared" si="82"/>
        <v>13</v>
      </c>
      <c r="CE142" s="1">
        <f t="shared" si="83"/>
        <v>94</v>
      </c>
      <c r="CF142" s="150">
        <f t="shared" si="85"/>
        <v>57</v>
      </c>
      <c r="CG142" s="5" t="str">
        <f t="shared" si="86"/>
        <v>водний</v>
      </c>
      <c r="CH142" s="144" t="str">
        <f t="shared" si="87"/>
        <v>3 с.с.</v>
      </c>
    </row>
    <row r="143" spans="1:88" s="2" customFormat="1" ht="15.75">
      <c r="A143" s="2">
        <v>58</v>
      </c>
      <c r="B143" s="3" t="str">
        <f>VLOOKUP(A143,регістрація!B:AB,5,FALSE)</f>
        <v>пішохідний </v>
      </c>
      <c r="C143" s="10" t="str">
        <f>VLOOKUP(A143,регістрація!B:AB,6,FALSE)</f>
        <v>3 с.с.</v>
      </c>
      <c r="D143" s="145" t="s">
        <v>402</v>
      </c>
      <c r="E143" s="144"/>
      <c r="G143" s="2">
        <v>1</v>
      </c>
      <c r="M143" s="146">
        <f t="shared" si="70"/>
        <v>1</v>
      </c>
      <c r="P143" s="2">
        <v>1</v>
      </c>
      <c r="U143" s="147">
        <f t="shared" si="71"/>
        <v>1</v>
      </c>
      <c r="V143" s="148">
        <f t="shared" si="72"/>
        <v>15</v>
      </c>
      <c r="AH143" s="146">
        <f t="shared" si="73"/>
        <v>0</v>
      </c>
      <c r="AL143" s="2">
        <v>1</v>
      </c>
      <c r="AM143" s="147">
        <f t="shared" si="74"/>
        <v>1</v>
      </c>
      <c r="AN143" s="148">
        <f t="shared" si="75"/>
        <v>16</v>
      </c>
      <c r="AO143" s="149"/>
      <c r="AP143" s="2">
        <v>2</v>
      </c>
      <c r="AS143" s="148">
        <f t="shared" si="76"/>
        <v>17</v>
      </c>
      <c r="BA143" s="146">
        <f t="shared" si="77"/>
        <v>0</v>
      </c>
      <c r="BD143" s="2">
        <v>2</v>
      </c>
      <c r="BK143" s="2">
        <v>2</v>
      </c>
      <c r="BL143" s="147">
        <f t="shared" si="78"/>
        <v>4</v>
      </c>
      <c r="BM143" s="148">
        <f t="shared" si="79"/>
        <v>44</v>
      </c>
      <c r="BZ143" s="146">
        <f t="shared" si="80"/>
        <v>0</v>
      </c>
      <c r="CC143" s="147">
        <f t="shared" si="81"/>
        <v>0</v>
      </c>
      <c r="CD143" s="148">
        <f t="shared" si="82"/>
        <v>15</v>
      </c>
      <c r="CE143" s="1">
        <f t="shared" si="83"/>
        <v>107</v>
      </c>
      <c r="CF143" s="150">
        <f t="shared" si="85"/>
        <v>58</v>
      </c>
      <c r="CG143" s="5" t="str">
        <f t="shared" si="86"/>
        <v>пішохідний </v>
      </c>
      <c r="CH143" s="144" t="str">
        <f t="shared" si="87"/>
        <v>3 с.с.</v>
      </c>
      <c r="CI143" s="2">
        <f>CE143</f>
        <v>107</v>
      </c>
      <c r="CJ143" s="2">
        <f>CE144</f>
        <v>109</v>
      </c>
    </row>
    <row r="144" spans="1:86" s="2" customFormat="1" ht="15.75">
      <c r="A144" s="2">
        <v>58</v>
      </c>
      <c r="B144" s="3" t="str">
        <f>VLOOKUP(A144,регістрація!B:AB,5,FALSE)</f>
        <v>пішохідний </v>
      </c>
      <c r="C144" s="10" t="str">
        <f>VLOOKUP(A144,регістрація!B:AB,6,FALSE)</f>
        <v>3 с.с.</v>
      </c>
      <c r="D144" s="145" t="s">
        <v>403</v>
      </c>
      <c r="E144" s="144"/>
      <c r="M144" s="146">
        <f t="shared" si="70"/>
        <v>0</v>
      </c>
      <c r="P144" s="2">
        <v>1</v>
      </c>
      <c r="U144" s="147">
        <f t="shared" si="71"/>
        <v>1</v>
      </c>
      <c r="V144" s="148">
        <f t="shared" si="72"/>
        <v>16</v>
      </c>
      <c r="AH144" s="146">
        <f t="shared" si="73"/>
        <v>0</v>
      </c>
      <c r="AL144" s="2">
        <v>3</v>
      </c>
      <c r="AM144" s="147">
        <f t="shared" si="74"/>
        <v>3</v>
      </c>
      <c r="AN144" s="148">
        <f t="shared" si="75"/>
        <v>18</v>
      </c>
      <c r="AO144" s="149"/>
      <c r="AS144" s="148">
        <f t="shared" si="76"/>
        <v>15</v>
      </c>
      <c r="BA144" s="146">
        <f t="shared" si="77"/>
        <v>0</v>
      </c>
      <c r="BD144" s="2">
        <v>3</v>
      </c>
      <c r="BH144" s="2">
        <v>1</v>
      </c>
      <c r="BL144" s="147">
        <f t="shared" si="78"/>
        <v>4</v>
      </c>
      <c r="BM144" s="148">
        <f t="shared" si="79"/>
        <v>44</v>
      </c>
      <c r="BZ144" s="146">
        <f t="shared" si="80"/>
        <v>0</v>
      </c>
      <c r="CA144" s="2">
        <v>1</v>
      </c>
      <c r="CC144" s="147">
        <f t="shared" si="81"/>
        <v>1</v>
      </c>
      <c r="CD144" s="148">
        <f t="shared" si="82"/>
        <v>16</v>
      </c>
      <c r="CE144" s="1">
        <f t="shared" si="83"/>
        <v>109</v>
      </c>
      <c r="CF144" s="150">
        <f t="shared" si="85"/>
        <v>58</v>
      </c>
      <c r="CG144" s="5" t="str">
        <f t="shared" si="86"/>
        <v>пішохідний </v>
      </c>
      <c r="CH144" s="144" t="str">
        <f t="shared" si="87"/>
        <v>3 с.с.</v>
      </c>
    </row>
    <row r="145" spans="1:89" s="2" customFormat="1" ht="15.75">
      <c r="A145" s="2">
        <v>59</v>
      </c>
      <c r="B145" s="3" t="str">
        <f>VLOOKUP(A145,регістрація!B:AB,5,FALSE)</f>
        <v>пішохідний </v>
      </c>
      <c r="C145" s="10" t="str">
        <f>VLOOKUP(A145,регістрація!B:AB,6,FALSE)</f>
        <v>1 к.с.</v>
      </c>
      <c r="D145" s="145" t="s">
        <v>391</v>
      </c>
      <c r="E145" s="144"/>
      <c r="F145" s="2">
        <v>1</v>
      </c>
      <c r="M145" s="146">
        <f t="shared" si="70"/>
        <v>1</v>
      </c>
      <c r="P145" s="2">
        <v>1</v>
      </c>
      <c r="U145" s="147">
        <f t="shared" si="71"/>
        <v>1</v>
      </c>
      <c r="V145" s="148">
        <f t="shared" si="72"/>
        <v>15</v>
      </c>
      <c r="AH145" s="146">
        <f t="shared" si="73"/>
        <v>0</v>
      </c>
      <c r="AI145" s="2">
        <v>1</v>
      </c>
      <c r="AL145" s="2">
        <v>3</v>
      </c>
      <c r="AM145" s="147">
        <f t="shared" si="74"/>
        <v>4</v>
      </c>
      <c r="AN145" s="148">
        <f t="shared" si="75"/>
        <v>19</v>
      </c>
      <c r="AO145" s="149"/>
      <c r="AP145" s="2">
        <v>1</v>
      </c>
      <c r="AS145" s="148">
        <f t="shared" si="76"/>
        <v>16</v>
      </c>
      <c r="BA145" s="146">
        <f t="shared" si="77"/>
        <v>0</v>
      </c>
      <c r="BD145" s="2">
        <v>2</v>
      </c>
      <c r="BH145" s="2">
        <v>3</v>
      </c>
      <c r="BL145" s="147">
        <f t="shared" si="78"/>
        <v>5</v>
      </c>
      <c r="BM145" s="148">
        <f t="shared" si="79"/>
        <v>45</v>
      </c>
      <c r="BQ145" s="2">
        <v>1</v>
      </c>
      <c r="BV145" s="2">
        <v>3</v>
      </c>
      <c r="BZ145" s="146">
        <f t="shared" si="80"/>
        <v>4</v>
      </c>
      <c r="CB145" s="2">
        <v>1</v>
      </c>
      <c r="CC145" s="147">
        <f t="shared" si="81"/>
        <v>1</v>
      </c>
      <c r="CD145" s="148">
        <f t="shared" si="82"/>
        <v>12</v>
      </c>
      <c r="CE145" s="1">
        <f t="shared" si="83"/>
        <v>107</v>
      </c>
      <c r="CF145" s="150">
        <f t="shared" si="85"/>
        <v>59</v>
      </c>
      <c r="CG145" s="5" t="str">
        <f t="shared" si="86"/>
        <v>пішохідний </v>
      </c>
      <c r="CH145" s="144" t="str">
        <f t="shared" si="87"/>
        <v>1 к.с.</v>
      </c>
      <c r="CI145" s="2">
        <f>CE145</f>
        <v>107</v>
      </c>
      <c r="CJ145" s="2">
        <f>CE146</f>
        <v>106</v>
      </c>
      <c r="CK145" s="2">
        <f>CE147</f>
        <v>95</v>
      </c>
    </row>
    <row r="146" spans="1:86" s="2" customFormat="1" ht="15.75">
      <c r="A146" s="2">
        <v>59</v>
      </c>
      <c r="B146" s="3" t="str">
        <f>VLOOKUP(A146,регістрація!B:AB,5,FALSE)</f>
        <v>пішохідний </v>
      </c>
      <c r="C146" s="10" t="str">
        <f>VLOOKUP(A146,регістрація!B:AB,6,FALSE)</f>
        <v>1 к.с.</v>
      </c>
      <c r="D146" s="145" t="s">
        <v>378</v>
      </c>
      <c r="E146" s="144"/>
      <c r="M146" s="146">
        <f t="shared" si="70"/>
        <v>0</v>
      </c>
      <c r="U146" s="147">
        <f t="shared" si="71"/>
        <v>0</v>
      </c>
      <c r="V146" s="148">
        <f t="shared" si="72"/>
        <v>15</v>
      </c>
      <c r="AH146" s="146">
        <f t="shared" si="73"/>
        <v>0</v>
      </c>
      <c r="AL146" s="2">
        <v>2</v>
      </c>
      <c r="AM146" s="147">
        <f t="shared" si="74"/>
        <v>2</v>
      </c>
      <c r="AN146" s="148">
        <f t="shared" si="75"/>
        <v>17</v>
      </c>
      <c r="AO146" s="149"/>
      <c r="AP146" s="2">
        <v>2</v>
      </c>
      <c r="AS146" s="148">
        <f t="shared" si="76"/>
        <v>17</v>
      </c>
      <c r="BA146" s="146">
        <f t="shared" si="77"/>
        <v>0</v>
      </c>
      <c r="BD146" s="2">
        <v>2</v>
      </c>
      <c r="BL146" s="147">
        <f t="shared" si="78"/>
        <v>2</v>
      </c>
      <c r="BM146" s="148">
        <f t="shared" si="79"/>
        <v>42</v>
      </c>
      <c r="BZ146" s="146">
        <f t="shared" si="80"/>
        <v>0</v>
      </c>
      <c r="CC146" s="147">
        <f t="shared" si="81"/>
        <v>0</v>
      </c>
      <c r="CD146" s="148">
        <f t="shared" si="82"/>
        <v>15</v>
      </c>
      <c r="CE146" s="1">
        <f t="shared" si="83"/>
        <v>106</v>
      </c>
      <c r="CF146" s="150">
        <f t="shared" si="85"/>
        <v>59</v>
      </c>
      <c r="CG146" s="5" t="str">
        <f t="shared" si="86"/>
        <v>пішохідний </v>
      </c>
      <c r="CH146" s="144" t="str">
        <f t="shared" si="87"/>
        <v>1 к.с.</v>
      </c>
    </row>
    <row r="147" spans="1:91" s="2" customFormat="1" ht="15.75">
      <c r="A147" s="2">
        <v>59</v>
      </c>
      <c r="B147" s="3" t="str">
        <f>VLOOKUP(A147,регістрація!B:AB,5,FALSE)</f>
        <v>пішохідний </v>
      </c>
      <c r="C147" s="10" t="str">
        <f>VLOOKUP(A147,регістрація!B:AB,6,FALSE)</f>
        <v>1 к.с.</v>
      </c>
      <c r="D147" s="145" t="s">
        <v>385</v>
      </c>
      <c r="E147" s="144"/>
      <c r="M147" s="146">
        <f t="shared" si="70"/>
        <v>0</v>
      </c>
      <c r="U147" s="147">
        <f t="shared" si="71"/>
        <v>0</v>
      </c>
      <c r="V147" s="148">
        <f t="shared" si="72"/>
        <v>15</v>
      </c>
      <c r="AH147" s="146">
        <f t="shared" si="73"/>
        <v>0</v>
      </c>
      <c r="AL147" s="2">
        <v>2</v>
      </c>
      <c r="AM147" s="147">
        <f t="shared" si="74"/>
        <v>2</v>
      </c>
      <c r="AN147" s="148">
        <f t="shared" si="75"/>
        <v>17</v>
      </c>
      <c r="AO147" s="149"/>
      <c r="AS147" s="148">
        <f t="shared" si="76"/>
        <v>15</v>
      </c>
      <c r="AU147" s="2">
        <v>2</v>
      </c>
      <c r="BA147" s="146">
        <f t="shared" si="77"/>
        <v>2</v>
      </c>
      <c r="BL147" s="147">
        <f t="shared" si="78"/>
        <v>0</v>
      </c>
      <c r="BM147" s="148">
        <f t="shared" si="79"/>
        <v>38</v>
      </c>
      <c r="BQ147" s="2">
        <v>1</v>
      </c>
      <c r="BR147" s="2">
        <v>1</v>
      </c>
      <c r="BV147" s="2">
        <v>3</v>
      </c>
      <c r="BZ147" s="146">
        <f t="shared" si="80"/>
        <v>5</v>
      </c>
      <c r="CC147" s="147">
        <f t="shared" si="81"/>
        <v>0</v>
      </c>
      <c r="CD147" s="148">
        <f t="shared" si="82"/>
        <v>10</v>
      </c>
      <c r="CE147" s="1">
        <f t="shared" si="83"/>
        <v>95</v>
      </c>
      <c r="CF147" s="150">
        <f t="shared" si="85"/>
        <v>59</v>
      </c>
      <c r="CG147" s="5" t="str">
        <f t="shared" si="86"/>
        <v>пішохідний </v>
      </c>
      <c r="CH147" s="144" t="str">
        <f t="shared" si="87"/>
        <v>1 к.с.</v>
      </c>
      <c r="CM147" s="144"/>
    </row>
    <row r="148" spans="1:89" s="2" customFormat="1" ht="15.75">
      <c r="A148" s="2">
        <v>60</v>
      </c>
      <c r="B148" s="3" t="str">
        <f>VLOOKUP(A148,регістрація!B:AB,5,FALSE)</f>
        <v>пішохідний </v>
      </c>
      <c r="C148" s="10" t="str">
        <f>VLOOKUP(A148,регістрація!B:AB,6,FALSE)</f>
        <v>2 к.с.</v>
      </c>
      <c r="D148" s="145" t="s">
        <v>390</v>
      </c>
      <c r="E148" s="144"/>
      <c r="F148" s="2">
        <v>2</v>
      </c>
      <c r="K148" s="2">
        <v>1</v>
      </c>
      <c r="L148" s="2">
        <v>2</v>
      </c>
      <c r="M148" s="146">
        <f t="shared" si="70"/>
        <v>5</v>
      </c>
      <c r="U148" s="147">
        <f t="shared" si="71"/>
        <v>0</v>
      </c>
      <c r="V148" s="148">
        <f t="shared" si="72"/>
        <v>10</v>
      </c>
      <c r="X148" s="2">
        <v>1</v>
      </c>
      <c r="AH148" s="146">
        <f t="shared" si="73"/>
        <v>1</v>
      </c>
      <c r="AM148" s="147">
        <f t="shared" si="74"/>
        <v>0</v>
      </c>
      <c r="AN148" s="148">
        <f t="shared" si="75"/>
        <v>14</v>
      </c>
      <c r="AO148" s="149">
        <v>2</v>
      </c>
      <c r="AS148" s="148">
        <f t="shared" si="76"/>
        <v>13</v>
      </c>
      <c r="BA148" s="146">
        <f t="shared" si="77"/>
        <v>0</v>
      </c>
      <c r="BD148" s="2">
        <v>1</v>
      </c>
      <c r="BL148" s="147">
        <f t="shared" si="78"/>
        <v>1</v>
      </c>
      <c r="BM148" s="148">
        <f t="shared" si="79"/>
        <v>41</v>
      </c>
      <c r="BQ148" s="2">
        <v>1</v>
      </c>
      <c r="BV148" s="2">
        <v>3</v>
      </c>
      <c r="BY148" s="2">
        <v>3</v>
      </c>
      <c r="BZ148" s="146">
        <f t="shared" si="80"/>
        <v>7</v>
      </c>
      <c r="CC148" s="147">
        <f t="shared" si="81"/>
        <v>0</v>
      </c>
      <c r="CD148" s="148">
        <f t="shared" si="82"/>
        <v>8</v>
      </c>
      <c r="CE148" s="1">
        <f t="shared" si="83"/>
        <v>86</v>
      </c>
      <c r="CF148" s="150">
        <f t="shared" si="85"/>
        <v>60</v>
      </c>
      <c r="CG148" s="5" t="str">
        <f t="shared" si="86"/>
        <v>пішохідний </v>
      </c>
      <c r="CH148" s="144" t="str">
        <f t="shared" si="87"/>
        <v>2 к.с.</v>
      </c>
      <c r="CI148" s="2">
        <f>CE148</f>
        <v>86</v>
      </c>
      <c r="CJ148" s="2">
        <f>CE149</f>
        <v>84</v>
      </c>
      <c r="CK148" s="2">
        <f>CE150</f>
        <v>74</v>
      </c>
    </row>
    <row r="149" spans="1:86" s="2" customFormat="1" ht="15.75">
      <c r="A149" s="2">
        <v>60</v>
      </c>
      <c r="B149" s="3" t="str">
        <f>VLOOKUP(A149,регістрація!B:AB,5,FALSE)</f>
        <v>пішохідний </v>
      </c>
      <c r="C149" s="10" t="str">
        <f>VLOOKUP(A149,регістрація!B:AB,6,FALSE)</f>
        <v>2 к.с.</v>
      </c>
      <c r="D149" s="145" t="s">
        <v>393</v>
      </c>
      <c r="E149" s="144"/>
      <c r="F149" s="2">
        <v>2</v>
      </c>
      <c r="M149" s="146">
        <f t="shared" si="70"/>
        <v>2</v>
      </c>
      <c r="U149" s="147">
        <f t="shared" si="71"/>
        <v>0</v>
      </c>
      <c r="V149" s="148">
        <f t="shared" si="72"/>
        <v>13</v>
      </c>
      <c r="Z149" s="2">
        <v>2</v>
      </c>
      <c r="AD149" s="2">
        <v>1</v>
      </c>
      <c r="AH149" s="146">
        <f t="shared" si="73"/>
        <v>3</v>
      </c>
      <c r="AM149" s="147">
        <f t="shared" si="74"/>
        <v>0</v>
      </c>
      <c r="AN149" s="148">
        <f t="shared" si="75"/>
        <v>12</v>
      </c>
      <c r="AO149" s="149"/>
      <c r="AP149" s="2">
        <v>1</v>
      </c>
      <c r="AS149" s="148">
        <f t="shared" si="76"/>
        <v>16</v>
      </c>
      <c r="BA149" s="146">
        <f t="shared" si="77"/>
        <v>0</v>
      </c>
      <c r="BD149" s="2">
        <v>2</v>
      </c>
      <c r="BL149" s="147">
        <f t="shared" si="78"/>
        <v>2</v>
      </c>
      <c r="BM149" s="148">
        <f t="shared" si="79"/>
        <v>42</v>
      </c>
      <c r="BN149" s="2">
        <v>2</v>
      </c>
      <c r="BP149" s="2">
        <v>1</v>
      </c>
      <c r="BS149" s="2">
        <v>1</v>
      </c>
      <c r="BT149" s="2">
        <v>2</v>
      </c>
      <c r="BV149" s="2">
        <v>2</v>
      </c>
      <c r="BW149" s="2">
        <v>1</v>
      </c>
      <c r="BX149" s="2">
        <v>2</v>
      </c>
      <c r="BY149" s="2">
        <v>3</v>
      </c>
      <c r="BZ149" s="146">
        <f t="shared" si="80"/>
        <v>14</v>
      </c>
      <c r="CC149" s="147">
        <f t="shared" si="81"/>
        <v>0</v>
      </c>
      <c r="CD149" s="148">
        <f t="shared" si="82"/>
        <v>1</v>
      </c>
      <c r="CE149" s="1">
        <f t="shared" si="83"/>
        <v>84</v>
      </c>
      <c r="CF149" s="150">
        <f t="shared" si="85"/>
        <v>60</v>
      </c>
      <c r="CG149" s="5" t="str">
        <f t="shared" si="86"/>
        <v>пішохідний </v>
      </c>
      <c r="CH149" s="144" t="str">
        <f t="shared" si="87"/>
        <v>2 к.с.</v>
      </c>
    </row>
    <row r="150" spans="1:86" s="2" customFormat="1" ht="15.75">
      <c r="A150" s="2">
        <v>60</v>
      </c>
      <c r="B150" s="3" t="str">
        <f>VLOOKUP(A150,регістрація!B:AB,5,FALSE)</f>
        <v>пішохідний </v>
      </c>
      <c r="C150" s="10" t="str">
        <f>VLOOKUP(A150,регістрація!B:AB,6,FALSE)</f>
        <v>2 к.с.</v>
      </c>
      <c r="D150" s="145" t="s">
        <v>389</v>
      </c>
      <c r="E150" s="144"/>
      <c r="K150" s="2">
        <v>1</v>
      </c>
      <c r="M150" s="146">
        <f t="shared" si="70"/>
        <v>1</v>
      </c>
      <c r="U150" s="147">
        <f t="shared" si="71"/>
        <v>0</v>
      </c>
      <c r="V150" s="148">
        <f t="shared" si="72"/>
        <v>14</v>
      </c>
      <c r="X150" s="2">
        <v>3</v>
      </c>
      <c r="Y150" s="2">
        <v>2</v>
      </c>
      <c r="AE150" s="2">
        <v>3</v>
      </c>
      <c r="AH150" s="146">
        <f t="shared" si="73"/>
        <v>8</v>
      </c>
      <c r="AM150" s="147">
        <f t="shared" si="74"/>
        <v>0</v>
      </c>
      <c r="AN150" s="148">
        <f t="shared" si="75"/>
        <v>7</v>
      </c>
      <c r="AO150" s="149"/>
      <c r="AS150" s="148">
        <f t="shared" si="76"/>
        <v>15</v>
      </c>
      <c r="AT150" s="2">
        <v>3</v>
      </c>
      <c r="AU150" s="2">
        <v>4</v>
      </c>
      <c r="BA150" s="146">
        <f t="shared" si="77"/>
        <v>7</v>
      </c>
      <c r="BD150" s="2">
        <v>3</v>
      </c>
      <c r="BL150" s="147">
        <f t="shared" si="78"/>
        <v>3</v>
      </c>
      <c r="BM150" s="148">
        <f t="shared" si="79"/>
        <v>36</v>
      </c>
      <c r="BN150" s="2">
        <v>2</v>
      </c>
      <c r="BP150" s="2">
        <v>2</v>
      </c>
      <c r="BR150" s="2">
        <v>2</v>
      </c>
      <c r="BT150" s="2">
        <v>3</v>
      </c>
      <c r="BV150" s="2">
        <v>3</v>
      </c>
      <c r="BW150" s="2">
        <v>1</v>
      </c>
      <c r="BZ150" s="146">
        <f t="shared" si="80"/>
        <v>13</v>
      </c>
      <c r="CC150" s="147">
        <f t="shared" si="81"/>
        <v>0</v>
      </c>
      <c r="CD150" s="148">
        <f t="shared" si="82"/>
        <v>2</v>
      </c>
      <c r="CE150" s="1">
        <f t="shared" si="83"/>
        <v>74</v>
      </c>
      <c r="CF150" s="150">
        <f t="shared" si="85"/>
        <v>60</v>
      </c>
      <c r="CG150" s="5" t="str">
        <f t="shared" si="86"/>
        <v>пішохідний </v>
      </c>
      <c r="CH150" s="144" t="str">
        <f t="shared" si="87"/>
        <v>2 к.с.</v>
      </c>
    </row>
    <row r="151" spans="1:91" s="2" customFormat="1" ht="15.75">
      <c r="A151" s="2">
        <v>61</v>
      </c>
      <c r="B151" s="3" t="str">
        <f>VLOOKUP(A151,регістрація!B:AB,5,FALSE)</f>
        <v>спелео</v>
      </c>
      <c r="C151" s="10" t="str">
        <f>VLOOKUP(A151,регістрація!B:AB,6,FALSE)</f>
        <v>3 с.с.</v>
      </c>
      <c r="D151" s="145" t="s">
        <v>368</v>
      </c>
      <c r="E151" s="144"/>
      <c r="F151" s="165"/>
      <c r="G151" s="165"/>
      <c r="H151" s="165"/>
      <c r="I151" s="165"/>
      <c r="J151" s="165"/>
      <c r="K151" s="165"/>
      <c r="L151" s="165"/>
      <c r="M151" s="168">
        <f>SUM(F151:L151)</f>
        <v>0</v>
      </c>
      <c r="N151" s="165"/>
      <c r="O151" s="165"/>
      <c r="P151" s="165"/>
      <c r="Q151" s="165"/>
      <c r="R151" s="165"/>
      <c r="S151" s="165"/>
      <c r="T151" s="165"/>
      <c r="U151" s="169">
        <f>SUM(N151:T151)</f>
        <v>0</v>
      </c>
      <c r="V151" s="170">
        <f>15-M151+U151</f>
        <v>15</v>
      </c>
      <c r="W151" s="165"/>
      <c r="X151" s="165"/>
      <c r="Y151" s="165"/>
      <c r="Z151" s="165"/>
      <c r="AA151" s="165"/>
      <c r="AB151" s="165"/>
      <c r="AC151" s="165"/>
      <c r="AD151" s="165"/>
      <c r="AE151" s="165">
        <v>3</v>
      </c>
      <c r="AF151" s="165"/>
      <c r="AG151" s="165">
        <v>2</v>
      </c>
      <c r="AH151" s="168">
        <f>SUM(W151:AG151)</f>
        <v>5</v>
      </c>
      <c r="AI151" s="165"/>
      <c r="AJ151" s="165"/>
      <c r="AK151" s="165"/>
      <c r="AL151" s="165"/>
      <c r="AM151" s="169">
        <f>SUM(AI151:AL151)</f>
        <v>0</v>
      </c>
      <c r="AN151" s="170">
        <f>15-AH151+AM151</f>
        <v>10</v>
      </c>
      <c r="AO151" s="166"/>
      <c r="AP151" s="165"/>
      <c r="AQ151" s="165"/>
      <c r="AR151" s="165"/>
      <c r="AS151" s="170">
        <f>15+SUM(AP151:AR151)-AO151</f>
        <v>15</v>
      </c>
      <c r="AT151" s="165"/>
      <c r="AU151" s="165"/>
      <c r="AV151" s="165">
        <v>4</v>
      </c>
      <c r="AW151" s="165"/>
      <c r="AX151" s="165"/>
      <c r="AY151" s="165"/>
      <c r="AZ151" s="165"/>
      <c r="BA151" s="168">
        <f>SUM(AT151:AZ151)</f>
        <v>4</v>
      </c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9">
        <f>SUM(BB151:BK151)</f>
        <v>0</v>
      </c>
      <c r="BM151" s="170">
        <f>40-BA151+BL151</f>
        <v>36</v>
      </c>
      <c r="BN151" s="165"/>
      <c r="BO151" s="165"/>
      <c r="BP151" s="165">
        <v>1</v>
      </c>
      <c r="BQ151" s="165"/>
      <c r="BR151" s="165"/>
      <c r="BS151" s="165"/>
      <c r="BT151" s="165">
        <v>3</v>
      </c>
      <c r="BU151" s="165"/>
      <c r="BV151" s="165">
        <v>5</v>
      </c>
      <c r="BW151" s="165">
        <v>2</v>
      </c>
      <c r="BX151" s="165"/>
      <c r="BY151" s="165"/>
      <c r="BZ151" s="168">
        <f>SUM(BN151:BY151)</f>
        <v>11</v>
      </c>
      <c r="CA151" s="165"/>
      <c r="CB151" s="165"/>
      <c r="CC151" s="147">
        <f t="shared" si="81"/>
        <v>0</v>
      </c>
      <c r="CD151" s="148">
        <f t="shared" si="82"/>
        <v>4</v>
      </c>
      <c r="CE151" s="1">
        <f t="shared" si="83"/>
        <v>80</v>
      </c>
      <c r="CF151" s="150">
        <f t="shared" si="85"/>
        <v>61</v>
      </c>
      <c r="CG151" s="5" t="str">
        <f t="shared" si="86"/>
        <v>спелео</v>
      </c>
      <c r="CH151" s="144" t="str">
        <f t="shared" si="87"/>
        <v>3 с.с.</v>
      </c>
      <c r="CI151" s="2">
        <f>CE151</f>
        <v>80</v>
      </c>
      <c r="CJ151" s="2">
        <f>CE152</f>
        <v>95</v>
      </c>
      <c r="CK151" s="2">
        <f>CE153</f>
        <v>97</v>
      </c>
      <c r="CM151" s="144"/>
    </row>
    <row r="152" spans="1:91" s="2" customFormat="1" ht="15.75">
      <c r="A152" s="2">
        <v>61</v>
      </c>
      <c r="B152" s="3" t="str">
        <f>VLOOKUP(A152,регістрація!B:AB,5,FALSE)</f>
        <v>спелео</v>
      </c>
      <c r="C152" s="10" t="str">
        <f>VLOOKUP(A152,регістрація!B:AB,6,FALSE)</f>
        <v>3 с.с.</v>
      </c>
      <c r="D152" s="145" t="s">
        <v>376</v>
      </c>
      <c r="E152" s="144"/>
      <c r="F152" s="171">
        <v>0</v>
      </c>
      <c r="G152" s="171">
        <v>0</v>
      </c>
      <c r="H152" s="171">
        <v>0</v>
      </c>
      <c r="I152" s="171">
        <v>0</v>
      </c>
      <c r="J152" s="171">
        <v>0</v>
      </c>
      <c r="K152" s="171">
        <v>0</v>
      </c>
      <c r="L152" s="171">
        <v>0</v>
      </c>
      <c r="M152" s="168">
        <f>SUM(F152:L152)</f>
        <v>0</v>
      </c>
      <c r="N152" s="171">
        <v>0</v>
      </c>
      <c r="O152" s="171">
        <v>0</v>
      </c>
      <c r="P152" s="171">
        <v>0</v>
      </c>
      <c r="Q152" s="171">
        <v>0</v>
      </c>
      <c r="R152" s="171">
        <v>0</v>
      </c>
      <c r="S152" s="171">
        <v>0</v>
      </c>
      <c r="T152" s="171">
        <v>0</v>
      </c>
      <c r="U152" s="169">
        <f>SUM(N152:T152)</f>
        <v>0</v>
      </c>
      <c r="V152" s="170">
        <f>15-M152+U152</f>
        <v>15</v>
      </c>
      <c r="W152" s="171">
        <v>0</v>
      </c>
      <c r="X152" s="171">
        <v>0</v>
      </c>
      <c r="Y152" s="171">
        <v>0</v>
      </c>
      <c r="Z152" s="171">
        <v>0</v>
      </c>
      <c r="AA152" s="171">
        <v>0</v>
      </c>
      <c r="AB152" s="171">
        <v>0</v>
      </c>
      <c r="AC152" s="171">
        <v>0</v>
      </c>
      <c r="AD152" s="171">
        <v>0</v>
      </c>
      <c r="AE152" s="171">
        <v>0</v>
      </c>
      <c r="AF152" s="171">
        <v>0</v>
      </c>
      <c r="AG152" s="171">
        <v>0</v>
      </c>
      <c r="AH152" s="168">
        <f>SUM(W152:AG152)</f>
        <v>0</v>
      </c>
      <c r="AI152" s="171">
        <v>0</v>
      </c>
      <c r="AJ152" s="171">
        <v>0</v>
      </c>
      <c r="AK152" s="171">
        <v>0</v>
      </c>
      <c r="AL152" s="171">
        <v>0</v>
      </c>
      <c r="AM152" s="169">
        <f>SUM(AI152:AL152)</f>
        <v>0</v>
      </c>
      <c r="AN152" s="170">
        <f>15-AH152+AM152</f>
        <v>15</v>
      </c>
      <c r="AO152" s="171">
        <v>0</v>
      </c>
      <c r="AP152" s="171">
        <v>0</v>
      </c>
      <c r="AQ152" s="171">
        <v>0</v>
      </c>
      <c r="AR152" s="171">
        <v>0</v>
      </c>
      <c r="AS152" s="170">
        <f>15+SUM(AP152:AR152)-AO152</f>
        <v>15</v>
      </c>
      <c r="AT152" s="171">
        <v>0</v>
      </c>
      <c r="AU152" s="171">
        <v>0</v>
      </c>
      <c r="AV152" s="171">
        <v>0</v>
      </c>
      <c r="AW152" s="171">
        <v>0</v>
      </c>
      <c r="AX152" s="171">
        <v>0</v>
      </c>
      <c r="AY152" s="171">
        <v>0</v>
      </c>
      <c r="AZ152" s="171">
        <v>0</v>
      </c>
      <c r="BA152" s="168">
        <f>SUM(AT152:AZ152)</f>
        <v>0</v>
      </c>
      <c r="BB152" s="171">
        <v>0</v>
      </c>
      <c r="BC152" s="171">
        <v>0</v>
      </c>
      <c r="BD152" s="171">
        <v>0</v>
      </c>
      <c r="BE152" s="171">
        <v>0</v>
      </c>
      <c r="BF152" s="171">
        <v>0</v>
      </c>
      <c r="BG152" s="171">
        <v>0</v>
      </c>
      <c r="BH152" s="171">
        <v>0</v>
      </c>
      <c r="BI152" s="171">
        <v>0</v>
      </c>
      <c r="BJ152" s="171">
        <v>0</v>
      </c>
      <c r="BK152" s="171">
        <v>0</v>
      </c>
      <c r="BL152" s="169">
        <f>SUM(BB152:BK152)</f>
        <v>0</v>
      </c>
      <c r="BM152" s="170">
        <f>40-BA152+BL152</f>
        <v>40</v>
      </c>
      <c r="BN152" s="171">
        <v>0</v>
      </c>
      <c r="BO152" s="171">
        <v>0</v>
      </c>
      <c r="BP152" s="171">
        <v>0</v>
      </c>
      <c r="BQ152" s="171">
        <v>0</v>
      </c>
      <c r="BR152" s="171">
        <v>0</v>
      </c>
      <c r="BS152" s="171">
        <v>0</v>
      </c>
      <c r="BT152" s="171">
        <v>3</v>
      </c>
      <c r="BU152" s="171">
        <v>0</v>
      </c>
      <c r="BV152" s="171">
        <v>2</v>
      </c>
      <c r="BW152" s="171">
        <v>0</v>
      </c>
      <c r="BX152" s="171">
        <v>0</v>
      </c>
      <c r="BY152" s="171">
        <v>0</v>
      </c>
      <c r="BZ152" s="168">
        <f>SUM(BN152:BY152)</f>
        <v>5</v>
      </c>
      <c r="CA152" s="171">
        <v>0</v>
      </c>
      <c r="CB152" s="171">
        <v>0</v>
      </c>
      <c r="CC152" s="147">
        <f t="shared" si="81"/>
        <v>0</v>
      </c>
      <c r="CD152" s="148">
        <f t="shared" si="82"/>
        <v>10</v>
      </c>
      <c r="CE152" s="1">
        <f t="shared" si="83"/>
        <v>95</v>
      </c>
      <c r="CF152" s="150">
        <f aca="true" t="shared" si="97" ref="CF152:CH155">A152</f>
        <v>61</v>
      </c>
      <c r="CG152" s="5" t="str">
        <f t="shared" si="97"/>
        <v>спелео</v>
      </c>
      <c r="CH152" s="144" t="str">
        <f t="shared" si="97"/>
        <v>3 с.с.</v>
      </c>
      <c r="CM152" s="144"/>
    </row>
    <row r="153" spans="1:91" s="2" customFormat="1" ht="14.25" customHeight="1">
      <c r="A153" s="2">
        <v>61</v>
      </c>
      <c r="B153" s="3" t="str">
        <f>VLOOKUP(A153,регістрація!B:AB,5,FALSE)</f>
        <v>спелео</v>
      </c>
      <c r="C153" s="10" t="str">
        <f>VLOOKUP(A153,регістрація!B:AB,6,FALSE)</f>
        <v>3 с.с.</v>
      </c>
      <c r="D153" s="145" t="s">
        <v>377</v>
      </c>
      <c r="E153" s="144"/>
      <c r="M153" s="146">
        <f t="shared" si="70"/>
        <v>0</v>
      </c>
      <c r="U153" s="147">
        <f t="shared" si="71"/>
        <v>0</v>
      </c>
      <c r="V153" s="148">
        <f t="shared" si="72"/>
        <v>15</v>
      </c>
      <c r="AH153" s="146">
        <f t="shared" si="73"/>
        <v>0</v>
      </c>
      <c r="AM153" s="147">
        <f t="shared" si="74"/>
        <v>0</v>
      </c>
      <c r="AN153" s="148">
        <f t="shared" si="75"/>
        <v>15</v>
      </c>
      <c r="AO153" s="149"/>
      <c r="AS153" s="148">
        <f t="shared" si="76"/>
        <v>15</v>
      </c>
      <c r="BA153" s="146">
        <f t="shared" si="77"/>
        <v>0</v>
      </c>
      <c r="BH153" s="2">
        <v>2</v>
      </c>
      <c r="BL153" s="147">
        <f t="shared" si="78"/>
        <v>2</v>
      </c>
      <c r="BM153" s="148">
        <f t="shared" si="79"/>
        <v>42</v>
      </c>
      <c r="BT153" s="2">
        <v>1</v>
      </c>
      <c r="BU153" s="2">
        <v>1</v>
      </c>
      <c r="BV153" s="2">
        <v>3</v>
      </c>
      <c r="BZ153" s="146">
        <f t="shared" si="80"/>
        <v>5</v>
      </c>
      <c r="CC153" s="147">
        <f t="shared" si="81"/>
        <v>0</v>
      </c>
      <c r="CD153" s="148">
        <f t="shared" si="82"/>
        <v>10</v>
      </c>
      <c r="CE153" s="1">
        <f t="shared" si="83"/>
        <v>97</v>
      </c>
      <c r="CF153" s="150">
        <f t="shared" si="97"/>
        <v>61</v>
      </c>
      <c r="CG153" s="5" t="str">
        <f t="shared" si="97"/>
        <v>спелео</v>
      </c>
      <c r="CH153" s="144" t="str">
        <f t="shared" si="97"/>
        <v>3 с.с.</v>
      </c>
      <c r="CM153" s="144"/>
    </row>
    <row r="154" spans="1:91" s="2" customFormat="1" ht="15">
      <c r="A154" s="2">
        <v>62</v>
      </c>
      <c r="B154" s="3" t="str">
        <f>VLOOKUP(A154,регістрація!B:AB,5,FALSE)</f>
        <v>пішохідний </v>
      </c>
      <c r="C154" s="10" t="str">
        <f>VLOOKUP(A154,регістрація!B:AB,6,FALSE)</f>
        <v>3 к.с.</v>
      </c>
      <c r="D154" s="151" t="s">
        <v>392</v>
      </c>
      <c r="E154" s="151"/>
      <c r="F154" s="151">
        <v>1</v>
      </c>
      <c r="G154" s="151"/>
      <c r="H154" s="151"/>
      <c r="I154" s="151"/>
      <c r="J154" s="151"/>
      <c r="K154" s="151"/>
      <c r="L154" s="151"/>
      <c r="M154" s="146">
        <f t="shared" si="70"/>
        <v>1</v>
      </c>
      <c r="N154" s="151"/>
      <c r="O154" s="151"/>
      <c r="P154" s="151">
        <v>1</v>
      </c>
      <c r="Q154" s="151"/>
      <c r="R154" s="151"/>
      <c r="S154" s="151"/>
      <c r="T154" s="151"/>
      <c r="U154" s="147">
        <f t="shared" si="71"/>
        <v>1</v>
      </c>
      <c r="V154" s="148">
        <f t="shared" si="72"/>
        <v>15</v>
      </c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46">
        <f t="shared" si="73"/>
        <v>0</v>
      </c>
      <c r="AI154" s="151"/>
      <c r="AJ154" s="151"/>
      <c r="AK154" s="151"/>
      <c r="AL154" s="151"/>
      <c r="AM154" s="147">
        <f t="shared" si="74"/>
        <v>0</v>
      </c>
      <c r="AN154" s="148">
        <f t="shared" si="75"/>
        <v>15</v>
      </c>
      <c r="AO154" s="151"/>
      <c r="AP154" s="151">
        <v>2</v>
      </c>
      <c r="AQ154" s="151">
        <v>2</v>
      </c>
      <c r="AR154" s="151"/>
      <c r="AS154" s="148">
        <f t="shared" si="76"/>
        <v>19</v>
      </c>
      <c r="AT154" s="151"/>
      <c r="AU154" s="151"/>
      <c r="AV154" s="151"/>
      <c r="AW154" s="151"/>
      <c r="AX154" s="151"/>
      <c r="AY154" s="151"/>
      <c r="AZ154" s="151"/>
      <c r="BA154" s="146">
        <f t="shared" si="77"/>
        <v>0</v>
      </c>
      <c r="BB154" s="151">
        <v>3</v>
      </c>
      <c r="BC154" s="151">
        <v>1</v>
      </c>
      <c r="BD154" s="151">
        <v>3</v>
      </c>
      <c r="BE154" s="151"/>
      <c r="BF154" s="151"/>
      <c r="BG154" s="151"/>
      <c r="BH154" s="151">
        <v>4</v>
      </c>
      <c r="BI154" s="151"/>
      <c r="BJ154" s="151"/>
      <c r="BK154" s="151"/>
      <c r="BL154" s="147">
        <f t="shared" si="78"/>
        <v>11</v>
      </c>
      <c r="BM154" s="148">
        <f t="shared" si="79"/>
        <v>51</v>
      </c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46">
        <f t="shared" si="80"/>
        <v>0</v>
      </c>
      <c r="CA154" s="151">
        <v>3</v>
      </c>
      <c r="CB154" s="151"/>
      <c r="CC154" s="147">
        <f t="shared" si="81"/>
        <v>3</v>
      </c>
      <c r="CD154" s="148">
        <f t="shared" si="82"/>
        <v>18</v>
      </c>
      <c r="CE154" s="1">
        <f t="shared" si="83"/>
        <v>118</v>
      </c>
      <c r="CF154" s="150">
        <f t="shared" si="97"/>
        <v>62</v>
      </c>
      <c r="CG154" s="5" t="str">
        <f t="shared" si="97"/>
        <v>пішохідний </v>
      </c>
      <c r="CH154" s="144" t="str">
        <f t="shared" si="97"/>
        <v>3 к.с.</v>
      </c>
      <c r="CI154" s="2">
        <f>CE154</f>
        <v>118</v>
      </c>
      <c r="CJ154" s="2">
        <f>CE155</f>
        <v>111</v>
      </c>
      <c r="CK154" s="2">
        <f>CE156</f>
        <v>112</v>
      </c>
      <c r="CM154" s="144"/>
    </row>
    <row r="155" spans="1:91" s="2" customFormat="1" ht="15">
      <c r="A155" s="2">
        <v>62</v>
      </c>
      <c r="B155" s="3" t="str">
        <f>VLOOKUP(A155,регістрація!B:AB,5,FALSE)</f>
        <v>пішохідний </v>
      </c>
      <c r="C155" s="10" t="str">
        <f>VLOOKUP(A155,регістрація!B:AB,6,FALSE)</f>
        <v>3 к.с.</v>
      </c>
      <c r="D155" s="155" t="s">
        <v>396</v>
      </c>
      <c r="E155" s="155"/>
      <c r="F155" s="151">
        <v>1</v>
      </c>
      <c r="G155" s="151"/>
      <c r="H155" s="151"/>
      <c r="I155" s="151"/>
      <c r="J155" s="151"/>
      <c r="K155" s="151"/>
      <c r="L155" s="151"/>
      <c r="M155" s="146">
        <f t="shared" si="70"/>
        <v>1</v>
      </c>
      <c r="N155" s="151"/>
      <c r="O155" s="151">
        <v>2</v>
      </c>
      <c r="P155" s="151">
        <v>1</v>
      </c>
      <c r="Q155" s="151"/>
      <c r="R155" s="151"/>
      <c r="S155" s="151"/>
      <c r="T155" s="151"/>
      <c r="U155" s="147">
        <f t="shared" si="71"/>
        <v>3</v>
      </c>
      <c r="V155" s="148">
        <f t="shared" si="72"/>
        <v>17</v>
      </c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46">
        <f t="shared" si="73"/>
        <v>0</v>
      </c>
      <c r="AI155" s="151"/>
      <c r="AJ155" s="151"/>
      <c r="AK155" s="151"/>
      <c r="AL155" s="151"/>
      <c r="AM155" s="147">
        <f t="shared" si="74"/>
        <v>0</v>
      </c>
      <c r="AN155" s="148">
        <f t="shared" si="75"/>
        <v>15</v>
      </c>
      <c r="AO155" s="151"/>
      <c r="AP155" s="151"/>
      <c r="AQ155" s="151"/>
      <c r="AR155" s="151">
        <v>3</v>
      </c>
      <c r="AS155" s="148">
        <f t="shared" si="76"/>
        <v>18</v>
      </c>
      <c r="AT155" s="151"/>
      <c r="AU155" s="151"/>
      <c r="AV155" s="151">
        <v>1</v>
      </c>
      <c r="AW155" s="151"/>
      <c r="AX155" s="151"/>
      <c r="AY155" s="151"/>
      <c r="AZ155" s="151"/>
      <c r="BA155" s="146">
        <f t="shared" si="77"/>
        <v>1</v>
      </c>
      <c r="BB155" s="151"/>
      <c r="BC155" s="151"/>
      <c r="BD155" s="151">
        <v>3</v>
      </c>
      <c r="BE155" s="151"/>
      <c r="BF155" s="151"/>
      <c r="BG155" s="151"/>
      <c r="BH155" s="151">
        <v>4</v>
      </c>
      <c r="BI155" s="151"/>
      <c r="BJ155" s="151"/>
      <c r="BK155" s="151">
        <v>1</v>
      </c>
      <c r="BL155" s="147">
        <f t="shared" si="78"/>
        <v>8</v>
      </c>
      <c r="BM155" s="148">
        <f t="shared" si="79"/>
        <v>47</v>
      </c>
      <c r="BN155" s="151"/>
      <c r="BO155" s="151"/>
      <c r="BP155" s="151"/>
      <c r="BQ155" s="151"/>
      <c r="BR155" s="151">
        <v>1</v>
      </c>
      <c r="BS155" s="151"/>
      <c r="BT155" s="151"/>
      <c r="BU155" s="151"/>
      <c r="BV155" s="151"/>
      <c r="BW155" s="151"/>
      <c r="BX155" s="151"/>
      <c r="BY155" s="151">
        <v>3</v>
      </c>
      <c r="BZ155" s="146">
        <f t="shared" si="80"/>
        <v>4</v>
      </c>
      <c r="CA155" s="151">
        <v>3</v>
      </c>
      <c r="CB155" s="151"/>
      <c r="CC155" s="147">
        <f t="shared" si="81"/>
        <v>3</v>
      </c>
      <c r="CD155" s="148">
        <f t="shared" si="82"/>
        <v>14</v>
      </c>
      <c r="CE155" s="1">
        <f t="shared" si="83"/>
        <v>111</v>
      </c>
      <c r="CF155" s="150">
        <f t="shared" si="97"/>
        <v>62</v>
      </c>
      <c r="CG155" s="5" t="str">
        <f t="shared" si="97"/>
        <v>пішохідний </v>
      </c>
      <c r="CH155" s="144" t="str">
        <f t="shared" si="97"/>
        <v>3 к.с.</v>
      </c>
      <c r="CM155" s="144"/>
    </row>
    <row r="156" spans="1:86" s="2" customFormat="1" ht="15.75">
      <c r="A156" s="2">
        <v>62</v>
      </c>
      <c r="B156" s="3" t="str">
        <f>VLOOKUP(A156,регістрація!B:AB,5,FALSE)</f>
        <v>пішохідний </v>
      </c>
      <c r="C156" s="10" t="str">
        <f>VLOOKUP(A156,регістрація!B:AB,6,FALSE)</f>
        <v>3 к.с.</v>
      </c>
      <c r="D156" s="145" t="s">
        <v>379</v>
      </c>
      <c r="E156" s="144"/>
      <c r="M156" s="146">
        <f t="shared" si="70"/>
        <v>0</v>
      </c>
      <c r="N156" s="2">
        <v>1</v>
      </c>
      <c r="S156" s="2">
        <v>1</v>
      </c>
      <c r="U156" s="147">
        <f t="shared" si="71"/>
        <v>2</v>
      </c>
      <c r="V156" s="148">
        <f t="shared" si="72"/>
        <v>17</v>
      </c>
      <c r="AH156" s="146">
        <f t="shared" si="73"/>
        <v>0</v>
      </c>
      <c r="AK156" s="2">
        <v>1</v>
      </c>
      <c r="AL156" s="2">
        <v>2</v>
      </c>
      <c r="AM156" s="147">
        <f t="shared" si="74"/>
        <v>3</v>
      </c>
      <c r="AN156" s="148">
        <f t="shared" si="75"/>
        <v>18</v>
      </c>
      <c r="AO156" s="149"/>
      <c r="AS156" s="148">
        <f t="shared" si="76"/>
        <v>15</v>
      </c>
      <c r="BA156" s="146">
        <f t="shared" si="77"/>
        <v>0</v>
      </c>
      <c r="BD156" s="2">
        <v>2</v>
      </c>
      <c r="BH156" s="2">
        <v>2</v>
      </c>
      <c r="BL156" s="147">
        <f t="shared" si="78"/>
        <v>4</v>
      </c>
      <c r="BM156" s="148">
        <f t="shared" si="79"/>
        <v>44</v>
      </c>
      <c r="BQ156" s="2">
        <v>1</v>
      </c>
      <c r="BZ156" s="146">
        <f t="shared" si="80"/>
        <v>1</v>
      </c>
      <c r="CA156" s="2">
        <v>2</v>
      </c>
      <c r="CB156" s="2">
        <v>2</v>
      </c>
      <c r="CC156" s="147">
        <f t="shared" si="81"/>
        <v>4</v>
      </c>
      <c r="CD156" s="148">
        <f t="shared" si="82"/>
        <v>18</v>
      </c>
      <c r="CE156" s="1">
        <f t="shared" si="83"/>
        <v>112</v>
      </c>
      <c r="CF156" s="150">
        <f t="shared" si="85"/>
        <v>62</v>
      </c>
      <c r="CG156" s="5" t="str">
        <f t="shared" si="86"/>
        <v>пішохідний </v>
      </c>
      <c r="CH156" s="144" t="str">
        <f t="shared" si="87"/>
        <v>3 к.с.</v>
      </c>
    </row>
    <row r="157" spans="1:91" s="2" customFormat="1" ht="15.75">
      <c r="A157" s="2">
        <v>63</v>
      </c>
      <c r="B157" s="3" t="str">
        <f>VLOOKUP(A157,регістрація!B:AB,5,FALSE)</f>
        <v>пішохідний </v>
      </c>
      <c r="C157" s="10" t="str">
        <f>VLOOKUP(A157,регістрація!B:AB,6,FALSE)</f>
        <v>3 с.с.</v>
      </c>
      <c r="D157" s="145" t="s">
        <v>402</v>
      </c>
      <c r="E157" s="144"/>
      <c r="L157" s="2">
        <v>1</v>
      </c>
      <c r="M157" s="146">
        <f t="shared" si="70"/>
        <v>1</v>
      </c>
      <c r="P157" s="2">
        <v>1</v>
      </c>
      <c r="U157" s="147">
        <f t="shared" si="71"/>
        <v>1</v>
      </c>
      <c r="V157" s="148">
        <f t="shared" si="72"/>
        <v>15</v>
      </c>
      <c r="AH157" s="146">
        <f t="shared" si="73"/>
        <v>0</v>
      </c>
      <c r="AL157" s="2">
        <v>1</v>
      </c>
      <c r="AM157" s="147">
        <f t="shared" si="74"/>
        <v>1</v>
      </c>
      <c r="AN157" s="148">
        <f t="shared" si="75"/>
        <v>16</v>
      </c>
      <c r="AO157" s="149"/>
      <c r="AP157" s="2">
        <v>1</v>
      </c>
      <c r="AQ157" s="2">
        <v>2</v>
      </c>
      <c r="AR157" s="2">
        <v>3</v>
      </c>
      <c r="AS157" s="148">
        <f t="shared" si="76"/>
        <v>21</v>
      </c>
      <c r="BA157" s="146">
        <f t="shared" si="77"/>
        <v>0</v>
      </c>
      <c r="BB157" s="2">
        <v>1</v>
      </c>
      <c r="BC157" s="2">
        <v>1</v>
      </c>
      <c r="BD157" s="2">
        <v>1</v>
      </c>
      <c r="BH157" s="2">
        <v>2</v>
      </c>
      <c r="BI157" s="2">
        <v>1</v>
      </c>
      <c r="BL157" s="147">
        <f t="shared" si="78"/>
        <v>6</v>
      </c>
      <c r="BM157" s="148">
        <f t="shared" si="79"/>
        <v>46</v>
      </c>
      <c r="BZ157" s="146">
        <f t="shared" si="80"/>
        <v>0</v>
      </c>
      <c r="CA157" s="2">
        <v>1</v>
      </c>
      <c r="CC157" s="147">
        <f t="shared" si="81"/>
        <v>1</v>
      </c>
      <c r="CD157" s="148">
        <f t="shared" si="82"/>
        <v>16</v>
      </c>
      <c r="CE157" s="1">
        <f t="shared" si="83"/>
        <v>114</v>
      </c>
      <c r="CF157" s="150">
        <f t="shared" si="85"/>
        <v>63</v>
      </c>
      <c r="CG157" s="5" t="str">
        <f t="shared" si="86"/>
        <v>пішохідний </v>
      </c>
      <c r="CH157" s="144" t="str">
        <f t="shared" si="87"/>
        <v>3 с.с.</v>
      </c>
      <c r="CI157" s="2">
        <f>CE157</f>
        <v>114</v>
      </c>
      <c r="CJ157" s="2">
        <f>CE158</f>
        <v>113</v>
      </c>
      <c r="CM157" s="144"/>
    </row>
    <row r="158" spans="1:86" s="2" customFormat="1" ht="15.75">
      <c r="A158" s="2">
        <v>63</v>
      </c>
      <c r="B158" s="3" t="str">
        <f>VLOOKUP(A158,регістрація!B:AB,5,FALSE)</f>
        <v>пішохідний </v>
      </c>
      <c r="C158" s="10" t="str">
        <f>VLOOKUP(A158,регістрація!B:AB,6,FALSE)</f>
        <v>3 с.с.</v>
      </c>
      <c r="D158" s="145" t="s">
        <v>403</v>
      </c>
      <c r="E158" s="144"/>
      <c r="M158" s="146">
        <f t="shared" si="70"/>
        <v>0</v>
      </c>
      <c r="N158" s="2">
        <v>1</v>
      </c>
      <c r="P158" s="2">
        <v>1</v>
      </c>
      <c r="U158" s="147">
        <f t="shared" si="71"/>
        <v>2</v>
      </c>
      <c r="V158" s="148">
        <f t="shared" si="72"/>
        <v>17</v>
      </c>
      <c r="AH158" s="146">
        <f t="shared" si="73"/>
        <v>0</v>
      </c>
      <c r="AL158" s="2">
        <v>1</v>
      </c>
      <c r="AM158" s="147">
        <f t="shared" si="74"/>
        <v>1</v>
      </c>
      <c r="AN158" s="148">
        <f t="shared" si="75"/>
        <v>16</v>
      </c>
      <c r="AO158" s="149"/>
      <c r="AP158" s="2">
        <v>1</v>
      </c>
      <c r="AQ158" s="2">
        <v>1</v>
      </c>
      <c r="AS158" s="148">
        <f t="shared" si="76"/>
        <v>17</v>
      </c>
      <c r="BA158" s="146">
        <f t="shared" si="77"/>
        <v>0</v>
      </c>
      <c r="BC158" s="2">
        <v>1</v>
      </c>
      <c r="BD158" s="2">
        <v>2</v>
      </c>
      <c r="BH158" s="2">
        <v>3</v>
      </c>
      <c r="BL158" s="147">
        <f t="shared" si="78"/>
        <v>6</v>
      </c>
      <c r="BM158" s="148">
        <f t="shared" si="79"/>
        <v>46</v>
      </c>
      <c r="BZ158" s="146">
        <f t="shared" si="80"/>
        <v>0</v>
      </c>
      <c r="CA158" s="2">
        <v>1</v>
      </c>
      <c r="CB158" s="2">
        <v>1</v>
      </c>
      <c r="CC158" s="147">
        <f t="shared" si="81"/>
        <v>2</v>
      </c>
      <c r="CD158" s="148">
        <f t="shared" si="82"/>
        <v>17</v>
      </c>
      <c r="CE158" s="1">
        <f t="shared" si="83"/>
        <v>113</v>
      </c>
      <c r="CF158" s="150">
        <f t="shared" si="85"/>
        <v>63</v>
      </c>
      <c r="CG158" s="5" t="str">
        <f t="shared" si="86"/>
        <v>пішохідний </v>
      </c>
      <c r="CH158" s="144" t="str">
        <f t="shared" si="87"/>
        <v>3 с.с.</v>
      </c>
    </row>
    <row r="159" spans="1:91" s="2" customFormat="1" ht="15.75">
      <c r="A159" s="2">
        <v>64</v>
      </c>
      <c r="B159" s="3" t="str">
        <f>VLOOKUP(A159,регістрація!B:AB,5,FALSE)</f>
        <v>вело</v>
      </c>
      <c r="C159" s="10" t="str">
        <f>VLOOKUP(A159,регістрація!B:AB,6,FALSE)</f>
        <v>3 с.с.</v>
      </c>
      <c r="D159" s="145" t="s">
        <v>374</v>
      </c>
      <c r="E159" s="144"/>
      <c r="F159" s="171"/>
      <c r="G159" s="171"/>
      <c r="H159" s="171"/>
      <c r="I159" s="171"/>
      <c r="J159" s="171"/>
      <c r="K159" s="171"/>
      <c r="L159" s="171"/>
      <c r="M159" s="168">
        <f>SUM(F159:L159)</f>
        <v>0</v>
      </c>
      <c r="N159" s="171"/>
      <c r="O159" s="171"/>
      <c r="P159" s="171"/>
      <c r="Q159" s="171"/>
      <c r="R159" s="171"/>
      <c r="S159" s="171"/>
      <c r="T159" s="171"/>
      <c r="U159" s="169">
        <f>SUM(N159:T159)</f>
        <v>0</v>
      </c>
      <c r="V159" s="170">
        <f t="shared" si="72"/>
        <v>15</v>
      </c>
      <c r="W159" s="171"/>
      <c r="X159" s="171"/>
      <c r="Y159" s="171"/>
      <c r="Z159" s="171"/>
      <c r="AA159" s="171"/>
      <c r="AB159" s="171">
        <v>3</v>
      </c>
      <c r="AC159" s="171">
        <v>5</v>
      </c>
      <c r="AD159" s="171"/>
      <c r="AE159" s="171">
        <v>3</v>
      </c>
      <c r="AF159" s="171"/>
      <c r="AG159" s="171"/>
      <c r="AH159" s="168">
        <f>SUM(W159:AG159)</f>
        <v>11</v>
      </c>
      <c r="AI159" s="171"/>
      <c r="AJ159" s="171"/>
      <c r="AK159" s="171"/>
      <c r="AL159" s="171">
        <v>3</v>
      </c>
      <c r="AM159" s="169">
        <f>SUM(AI159:AL159)</f>
        <v>3</v>
      </c>
      <c r="AN159" s="170">
        <f t="shared" si="75"/>
        <v>7</v>
      </c>
      <c r="AO159" s="171"/>
      <c r="AP159" s="171"/>
      <c r="AQ159" s="171"/>
      <c r="AR159" s="171"/>
      <c r="AS159" s="170">
        <f>15+SUM(AP159:AR159)-AO159</f>
        <v>15</v>
      </c>
      <c r="AT159" s="171"/>
      <c r="AU159" s="171"/>
      <c r="AV159" s="171"/>
      <c r="AW159" s="171">
        <v>10</v>
      </c>
      <c r="AX159" s="171"/>
      <c r="AY159" s="171"/>
      <c r="AZ159" s="171">
        <v>3</v>
      </c>
      <c r="BA159" s="168">
        <f>SUM(AT159:AZ159)</f>
        <v>13</v>
      </c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69">
        <f>SUM(BB159:BK159)</f>
        <v>0</v>
      </c>
      <c r="BM159" s="170">
        <f>40-BA159+BL159</f>
        <v>27</v>
      </c>
      <c r="BN159" s="171"/>
      <c r="BO159" s="171"/>
      <c r="BP159" s="171"/>
      <c r="BQ159" s="171">
        <v>1</v>
      </c>
      <c r="BR159" s="171"/>
      <c r="BS159" s="171"/>
      <c r="BT159" s="171"/>
      <c r="BU159" s="171"/>
      <c r="BV159" s="171"/>
      <c r="BW159" s="171"/>
      <c r="BX159" s="171">
        <v>1</v>
      </c>
      <c r="BY159" s="171"/>
      <c r="BZ159" s="168">
        <f>SUM(BN159:BY159)</f>
        <v>2</v>
      </c>
      <c r="CA159" s="171"/>
      <c r="CB159" s="171"/>
      <c r="CC159" s="147">
        <f t="shared" si="81"/>
        <v>0</v>
      </c>
      <c r="CD159" s="148">
        <f t="shared" si="82"/>
        <v>13</v>
      </c>
      <c r="CE159" s="1">
        <f t="shared" si="83"/>
        <v>77</v>
      </c>
      <c r="CF159" s="150">
        <f t="shared" si="85"/>
        <v>64</v>
      </c>
      <c r="CG159" s="5" t="str">
        <f t="shared" si="86"/>
        <v>вело</v>
      </c>
      <c r="CH159" s="144" t="str">
        <f t="shared" si="87"/>
        <v>3 с.с.</v>
      </c>
      <c r="CI159" s="2">
        <f>CE159</f>
        <v>77</v>
      </c>
      <c r="CJ159" s="2">
        <f>CE160</f>
        <v>85</v>
      </c>
      <c r="CM159" s="144"/>
    </row>
    <row r="160" spans="1:86" s="2" customFormat="1" ht="15.75">
      <c r="A160" s="2">
        <v>64</v>
      </c>
      <c r="B160" s="3" t="str">
        <f>VLOOKUP(A160,регістрація!B:AB,5,FALSE)</f>
        <v>вело</v>
      </c>
      <c r="C160" s="10" t="str">
        <f>VLOOKUP(A160,регістрація!B:AB,6,FALSE)</f>
        <v>3 с.с.</v>
      </c>
      <c r="D160" s="145" t="s">
        <v>397</v>
      </c>
      <c r="E160" s="144"/>
      <c r="F160" s="171">
        <v>1</v>
      </c>
      <c r="G160" s="171"/>
      <c r="H160" s="171"/>
      <c r="I160" s="171"/>
      <c r="J160" s="171"/>
      <c r="K160" s="171"/>
      <c r="L160" s="171"/>
      <c r="M160" s="168">
        <f>SUM(F160:L160)</f>
        <v>1</v>
      </c>
      <c r="N160" s="171"/>
      <c r="O160" s="171"/>
      <c r="P160" s="171"/>
      <c r="Q160" s="171"/>
      <c r="R160" s="171"/>
      <c r="S160" s="171"/>
      <c r="T160" s="171"/>
      <c r="U160" s="169">
        <f>SUM(N160:T160)</f>
        <v>0</v>
      </c>
      <c r="V160" s="170">
        <f t="shared" si="72"/>
        <v>14</v>
      </c>
      <c r="W160" s="171"/>
      <c r="X160" s="171"/>
      <c r="Y160" s="171"/>
      <c r="Z160" s="171"/>
      <c r="AA160" s="171"/>
      <c r="AB160" s="171"/>
      <c r="AC160" s="171">
        <v>5</v>
      </c>
      <c r="AD160" s="171"/>
      <c r="AE160" s="171"/>
      <c r="AF160" s="171"/>
      <c r="AG160" s="171"/>
      <c r="AH160" s="168">
        <f>SUM(W160:AG160)</f>
        <v>5</v>
      </c>
      <c r="AI160" s="171"/>
      <c r="AJ160" s="171"/>
      <c r="AK160" s="171"/>
      <c r="AL160" s="171">
        <v>3</v>
      </c>
      <c r="AM160" s="169">
        <f>SUM(AI160:AL160)</f>
        <v>3</v>
      </c>
      <c r="AN160" s="170">
        <f t="shared" si="75"/>
        <v>13</v>
      </c>
      <c r="AO160" s="171">
        <v>1</v>
      </c>
      <c r="AP160" s="171"/>
      <c r="AQ160" s="171"/>
      <c r="AR160" s="171"/>
      <c r="AS160" s="170">
        <f>15+SUM(AP160:AR160)-AO160</f>
        <v>14</v>
      </c>
      <c r="AT160" s="171"/>
      <c r="AU160" s="171"/>
      <c r="AV160" s="171"/>
      <c r="AW160" s="171">
        <v>10</v>
      </c>
      <c r="AX160" s="171"/>
      <c r="AY160" s="171"/>
      <c r="AZ160" s="171"/>
      <c r="BA160" s="168">
        <f>SUM(AT160:AZ160)</f>
        <v>10</v>
      </c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69">
        <f>SUM(BB160:BK160)</f>
        <v>0</v>
      </c>
      <c r="BM160" s="170">
        <f>40-BA160+BL160</f>
        <v>30</v>
      </c>
      <c r="BN160" s="171"/>
      <c r="BO160" s="171"/>
      <c r="BP160" s="171"/>
      <c r="BQ160" s="171"/>
      <c r="BR160" s="171">
        <v>1</v>
      </c>
      <c r="BS160" s="171"/>
      <c r="BT160" s="171"/>
      <c r="BU160" s="171"/>
      <c r="BV160" s="171"/>
      <c r="BW160" s="171"/>
      <c r="BX160" s="171"/>
      <c r="BY160" s="171"/>
      <c r="BZ160" s="168">
        <f>SUM(BN160:BY160)</f>
        <v>1</v>
      </c>
      <c r="CA160" s="171"/>
      <c r="CB160" s="171"/>
      <c r="CC160" s="147">
        <f t="shared" si="81"/>
        <v>0</v>
      </c>
      <c r="CD160" s="148">
        <f t="shared" si="82"/>
        <v>14</v>
      </c>
      <c r="CE160" s="1">
        <f t="shared" si="83"/>
        <v>85</v>
      </c>
      <c r="CF160" s="150">
        <f t="shared" si="85"/>
        <v>64</v>
      </c>
      <c r="CG160" s="5" t="str">
        <f t="shared" si="86"/>
        <v>вело</v>
      </c>
      <c r="CH160" s="144" t="str">
        <f t="shared" si="87"/>
        <v>3 с.с.</v>
      </c>
    </row>
    <row r="161" spans="1:88" s="2" customFormat="1" ht="15.75">
      <c r="A161" s="2">
        <v>65</v>
      </c>
      <c r="B161" s="3" t="str">
        <f>VLOOKUP(A161,регістрація!B:AB,5,FALSE)</f>
        <v>водний</v>
      </c>
      <c r="C161" s="10" t="str">
        <f>VLOOKUP(A161,регістрація!B:AB,6,FALSE)</f>
        <v>1 к.с.</v>
      </c>
      <c r="D161" s="145" t="s">
        <v>384</v>
      </c>
      <c r="E161" s="144"/>
      <c r="M161" s="146">
        <f t="shared" si="70"/>
        <v>0</v>
      </c>
      <c r="U161" s="147">
        <f t="shared" si="71"/>
        <v>0</v>
      </c>
      <c r="V161" s="148">
        <f t="shared" si="72"/>
        <v>15</v>
      </c>
      <c r="AE161" s="2">
        <v>4</v>
      </c>
      <c r="AH161" s="146">
        <f t="shared" si="73"/>
        <v>4</v>
      </c>
      <c r="AM161" s="147">
        <f t="shared" si="74"/>
        <v>0</v>
      </c>
      <c r="AN161" s="148">
        <f t="shared" si="75"/>
        <v>11</v>
      </c>
      <c r="AO161" s="149"/>
      <c r="AS161" s="148">
        <f t="shared" si="76"/>
        <v>15</v>
      </c>
      <c r="AT161" s="2">
        <v>2</v>
      </c>
      <c r="AU161" s="2">
        <v>2</v>
      </c>
      <c r="AW161" s="2">
        <v>5</v>
      </c>
      <c r="AZ161" s="2">
        <v>1</v>
      </c>
      <c r="BA161" s="146">
        <f t="shared" si="77"/>
        <v>10</v>
      </c>
      <c r="BG161" s="2">
        <v>1</v>
      </c>
      <c r="BL161" s="147">
        <f t="shared" si="78"/>
        <v>1</v>
      </c>
      <c r="BM161" s="148">
        <f t="shared" si="79"/>
        <v>31</v>
      </c>
      <c r="BP161" s="2">
        <v>1</v>
      </c>
      <c r="BT161" s="2">
        <v>2</v>
      </c>
      <c r="BV161" s="2">
        <v>4</v>
      </c>
      <c r="BZ161" s="146">
        <f t="shared" si="80"/>
        <v>7</v>
      </c>
      <c r="CC161" s="147">
        <f t="shared" si="81"/>
        <v>0</v>
      </c>
      <c r="CD161" s="148">
        <f t="shared" si="82"/>
        <v>8</v>
      </c>
      <c r="CE161" s="1">
        <f t="shared" si="83"/>
        <v>80</v>
      </c>
      <c r="CF161" s="150">
        <f t="shared" si="85"/>
        <v>65</v>
      </c>
      <c r="CG161" s="5" t="str">
        <f t="shared" si="86"/>
        <v>водний</v>
      </c>
      <c r="CH161" s="144" t="str">
        <f t="shared" si="87"/>
        <v>1 к.с.</v>
      </c>
      <c r="CI161" s="2">
        <f>CE161</f>
        <v>80</v>
      </c>
      <c r="CJ161" s="2">
        <f>CE162</f>
        <v>112</v>
      </c>
    </row>
    <row r="162" spans="1:86" s="2" customFormat="1" ht="15.75">
      <c r="A162" s="2">
        <v>65</v>
      </c>
      <c r="B162" s="3" t="str">
        <f>VLOOKUP(A162,регістрація!B:AB,5,FALSE)</f>
        <v>водний</v>
      </c>
      <c r="C162" s="10" t="str">
        <f>VLOOKUP(A162,регістрація!B:AB,6,FALSE)</f>
        <v>1 к.с.</v>
      </c>
      <c r="D162" s="145" t="s">
        <v>383</v>
      </c>
      <c r="E162" s="144"/>
      <c r="F162" s="171">
        <v>0</v>
      </c>
      <c r="G162" s="171">
        <v>0</v>
      </c>
      <c r="H162" s="171">
        <v>0</v>
      </c>
      <c r="I162" s="171">
        <v>0</v>
      </c>
      <c r="J162" s="171">
        <v>0</v>
      </c>
      <c r="K162" s="171">
        <v>0</v>
      </c>
      <c r="L162" s="171">
        <v>0</v>
      </c>
      <c r="M162" s="168">
        <f>SUM(F162:L162)</f>
        <v>0</v>
      </c>
      <c r="N162" s="171">
        <v>1</v>
      </c>
      <c r="O162" s="171">
        <v>0</v>
      </c>
      <c r="P162" s="171">
        <v>0</v>
      </c>
      <c r="Q162" s="171">
        <v>0</v>
      </c>
      <c r="R162" s="171">
        <v>0</v>
      </c>
      <c r="S162" s="171">
        <v>0</v>
      </c>
      <c r="T162" s="171">
        <v>0</v>
      </c>
      <c r="U162" s="169">
        <f>SUM(N162:T162)</f>
        <v>1</v>
      </c>
      <c r="V162" s="170">
        <f t="shared" si="72"/>
        <v>16</v>
      </c>
      <c r="W162" s="171">
        <v>0</v>
      </c>
      <c r="X162" s="171">
        <v>0</v>
      </c>
      <c r="Y162" s="171">
        <v>0</v>
      </c>
      <c r="Z162" s="171">
        <v>0</v>
      </c>
      <c r="AA162" s="171">
        <v>0</v>
      </c>
      <c r="AB162" s="171">
        <v>0</v>
      </c>
      <c r="AC162" s="171">
        <v>0</v>
      </c>
      <c r="AD162" s="171">
        <v>0</v>
      </c>
      <c r="AE162" s="171">
        <v>0</v>
      </c>
      <c r="AF162" s="171">
        <v>0</v>
      </c>
      <c r="AG162" s="171">
        <v>0</v>
      </c>
      <c r="AH162" s="168">
        <f>SUM(W162:AG162)</f>
        <v>0</v>
      </c>
      <c r="AI162" s="171">
        <v>0</v>
      </c>
      <c r="AJ162" s="171">
        <v>0</v>
      </c>
      <c r="AK162" s="171">
        <v>1</v>
      </c>
      <c r="AL162" s="171">
        <v>1</v>
      </c>
      <c r="AM162" s="169">
        <f>SUM(AI162:AL162)</f>
        <v>2</v>
      </c>
      <c r="AN162" s="170">
        <f t="shared" si="75"/>
        <v>17</v>
      </c>
      <c r="AO162" s="171">
        <v>0</v>
      </c>
      <c r="AP162" s="171">
        <v>0</v>
      </c>
      <c r="AQ162" s="171">
        <v>0</v>
      </c>
      <c r="AR162" s="171">
        <v>0</v>
      </c>
      <c r="AS162" s="170">
        <f>15+SUM(AP162:AR162)-AO162</f>
        <v>15</v>
      </c>
      <c r="AT162" s="171">
        <v>0</v>
      </c>
      <c r="AU162" s="171">
        <v>0</v>
      </c>
      <c r="AV162" s="171">
        <v>0</v>
      </c>
      <c r="AW162" s="171">
        <v>0</v>
      </c>
      <c r="AX162" s="171">
        <v>0</v>
      </c>
      <c r="AY162" s="171">
        <v>0</v>
      </c>
      <c r="AZ162" s="171">
        <v>0</v>
      </c>
      <c r="BA162" s="168">
        <f>SUM(AT162:AZ162)</f>
        <v>0</v>
      </c>
      <c r="BB162" s="171">
        <v>0</v>
      </c>
      <c r="BC162" s="171">
        <v>0</v>
      </c>
      <c r="BD162" s="171">
        <v>0</v>
      </c>
      <c r="BE162" s="171">
        <v>0</v>
      </c>
      <c r="BF162" s="171">
        <v>1</v>
      </c>
      <c r="BG162" s="171">
        <v>1</v>
      </c>
      <c r="BH162" s="171">
        <v>0</v>
      </c>
      <c r="BI162" s="171">
        <v>0</v>
      </c>
      <c r="BJ162" s="171">
        <v>0</v>
      </c>
      <c r="BK162" s="171">
        <v>3</v>
      </c>
      <c r="BL162" s="169">
        <f>SUM(BB162:BK162)</f>
        <v>5</v>
      </c>
      <c r="BM162" s="170">
        <f>40-BA162+BL162</f>
        <v>45</v>
      </c>
      <c r="BN162" s="171">
        <v>0</v>
      </c>
      <c r="BO162" s="171">
        <v>0</v>
      </c>
      <c r="BP162" s="171">
        <v>0</v>
      </c>
      <c r="BQ162" s="171">
        <v>0</v>
      </c>
      <c r="BR162" s="171">
        <v>0</v>
      </c>
      <c r="BS162" s="171">
        <v>0</v>
      </c>
      <c r="BT162" s="171">
        <v>0</v>
      </c>
      <c r="BU162" s="171">
        <v>0</v>
      </c>
      <c r="BV162" s="171">
        <v>0</v>
      </c>
      <c r="BW162" s="171">
        <v>2</v>
      </c>
      <c r="BX162" s="171">
        <v>0</v>
      </c>
      <c r="BY162" s="171">
        <v>0</v>
      </c>
      <c r="BZ162" s="168">
        <f>SUM(BN162:BY162)</f>
        <v>2</v>
      </c>
      <c r="CA162" s="171">
        <v>4</v>
      </c>
      <c r="CB162" s="171">
        <v>2</v>
      </c>
      <c r="CC162" s="147">
        <f t="shared" si="81"/>
        <v>6</v>
      </c>
      <c r="CD162" s="148">
        <f t="shared" si="82"/>
        <v>19</v>
      </c>
      <c r="CE162" s="1">
        <f t="shared" si="83"/>
        <v>112</v>
      </c>
      <c r="CF162" s="150">
        <f>A162</f>
        <v>65</v>
      </c>
      <c r="CG162" s="5" t="str">
        <f>B162</f>
        <v>водний</v>
      </c>
      <c r="CH162" s="144" t="str">
        <f>C162</f>
        <v>1 к.с.</v>
      </c>
    </row>
    <row r="163" spans="1:91" s="2" customFormat="1" ht="15.75">
      <c r="A163" s="2">
        <v>66</v>
      </c>
      <c r="B163" s="3" t="str">
        <f>VLOOKUP(A163,регістрація!B:AB,5,FALSE)</f>
        <v>водний</v>
      </c>
      <c r="C163" s="10" t="str">
        <f>VLOOKUP(A163,регістрація!B:AB,6,FALSE)</f>
        <v>3 с.с.</v>
      </c>
      <c r="D163" s="145" t="s">
        <v>373</v>
      </c>
      <c r="E163" s="144"/>
      <c r="G163" s="2">
        <v>1</v>
      </c>
      <c r="M163" s="146">
        <f t="shared" si="70"/>
        <v>1</v>
      </c>
      <c r="P163" s="2">
        <v>1</v>
      </c>
      <c r="U163" s="147">
        <f t="shared" si="71"/>
        <v>1</v>
      </c>
      <c r="V163" s="148">
        <f t="shared" si="72"/>
        <v>15</v>
      </c>
      <c r="AH163" s="146">
        <f t="shared" si="73"/>
        <v>0</v>
      </c>
      <c r="AM163" s="147">
        <f t="shared" si="74"/>
        <v>0</v>
      </c>
      <c r="AN163" s="148">
        <f t="shared" si="75"/>
        <v>15</v>
      </c>
      <c r="AO163" s="149"/>
      <c r="AP163" s="2">
        <v>1</v>
      </c>
      <c r="AS163" s="148">
        <f t="shared" si="76"/>
        <v>16</v>
      </c>
      <c r="BA163" s="146">
        <f t="shared" si="77"/>
        <v>0</v>
      </c>
      <c r="BG163" s="2">
        <v>2</v>
      </c>
      <c r="BL163" s="147">
        <f t="shared" si="78"/>
        <v>2</v>
      </c>
      <c r="BM163" s="148">
        <f t="shared" si="79"/>
        <v>42</v>
      </c>
      <c r="BN163" s="2">
        <v>1</v>
      </c>
      <c r="BV163" s="2">
        <v>5</v>
      </c>
      <c r="BZ163" s="146">
        <f t="shared" si="80"/>
        <v>6</v>
      </c>
      <c r="CB163" s="2">
        <v>1</v>
      </c>
      <c r="CC163" s="147">
        <f t="shared" si="81"/>
        <v>1</v>
      </c>
      <c r="CD163" s="148">
        <f t="shared" si="82"/>
        <v>10</v>
      </c>
      <c r="CE163" s="1">
        <f t="shared" si="83"/>
        <v>98</v>
      </c>
      <c r="CF163" s="150">
        <f t="shared" si="85"/>
        <v>66</v>
      </c>
      <c r="CG163" s="5" t="str">
        <f t="shared" si="86"/>
        <v>водний</v>
      </c>
      <c r="CH163" s="144" t="str">
        <f t="shared" si="87"/>
        <v>3 с.с.</v>
      </c>
      <c r="CI163" s="2">
        <f>CE163</f>
        <v>98</v>
      </c>
      <c r="CJ163" s="2">
        <f>CE164</f>
        <v>90</v>
      </c>
      <c r="CK163" s="2">
        <f>CE165</f>
        <v>85</v>
      </c>
      <c r="CM163" s="144"/>
    </row>
    <row r="164" spans="1:86" s="2" customFormat="1" ht="15.75">
      <c r="A164" s="2">
        <v>66</v>
      </c>
      <c r="B164" s="3" t="str">
        <f>VLOOKUP(A164,регістрація!B:AB,5,FALSE)</f>
        <v>водний</v>
      </c>
      <c r="C164" s="10" t="str">
        <f>VLOOKUP(A164,регістрація!B:AB,6,FALSE)</f>
        <v>3 с.с.</v>
      </c>
      <c r="D164" s="145" t="s">
        <v>378</v>
      </c>
      <c r="E164" s="144"/>
      <c r="F164" s="171"/>
      <c r="G164" s="171">
        <v>1</v>
      </c>
      <c r="H164" s="171"/>
      <c r="I164" s="171"/>
      <c r="J164" s="171"/>
      <c r="K164" s="171"/>
      <c r="L164" s="171"/>
      <c r="M164" s="168">
        <f>SUM(F164:L164)</f>
        <v>1</v>
      </c>
      <c r="N164" s="171"/>
      <c r="O164" s="171"/>
      <c r="P164" s="171"/>
      <c r="Q164" s="171"/>
      <c r="R164" s="171"/>
      <c r="S164" s="171"/>
      <c r="T164" s="171"/>
      <c r="U164" s="169">
        <f>SUM(N164:T164)</f>
        <v>0</v>
      </c>
      <c r="V164" s="170">
        <f t="shared" si="72"/>
        <v>14</v>
      </c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68">
        <f>SUM(W164:AG164)</f>
        <v>0</v>
      </c>
      <c r="AI164" s="171"/>
      <c r="AJ164" s="171"/>
      <c r="AK164" s="171"/>
      <c r="AL164" s="171"/>
      <c r="AM164" s="169">
        <f>SUM(AI164:AL164)</f>
        <v>0</v>
      </c>
      <c r="AN164" s="170">
        <f t="shared" si="75"/>
        <v>15</v>
      </c>
      <c r="AO164" s="171"/>
      <c r="AP164" s="171"/>
      <c r="AQ164" s="171"/>
      <c r="AR164" s="171"/>
      <c r="AS164" s="170">
        <f>15+SUM(AP164:AR164)-AO164</f>
        <v>15</v>
      </c>
      <c r="AT164" s="171"/>
      <c r="AU164" s="171"/>
      <c r="AV164" s="171"/>
      <c r="AW164" s="171"/>
      <c r="AX164" s="171"/>
      <c r="AY164" s="171"/>
      <c r="AZ164" s="171"/>
      <c r="BA164" s="168">
        <f>SUM(AT164:AZ164)</f>
        <v>0</v>
      </c>
      <c r="BB164" s="171"/>
      <c r="BC164" s="171"/>
      <c r="BD164" s="171"/>
      <c r="BE164" s="171"/>
      <c r="BF164" s="171"/>
      <c r="BG164" s="171">
        <v>2</v>
      </c>
      <c r="BH164" s="171"/>
      <c r="BI164" s="171"/>
      <c r="BJ164" s="171"/>
      <c r="BK164" s="171"/>
      <c r="BL164" s="169">
        <f>SUM(BB164:BK164)</f>
        <v>2</v>
      </c>
      <c r="BM164" s="170">
        <f>40-BA164+BL164</f>
        <v>42</v>
      </c>
      <c r="BN164" s="171"/>
      <c r="BO164" s="171"/>
      <c r="BP164" s="171"/>
      <c r="BQ164" s="171"/>
      <c r="BR164" s="171"/>
      <c r="BS164" s="171"/>
      <c r="BT164" s="171"/>
      <c r="BU164" s="171">
        <v>10</v>
      </c>
      <c r="BV164" s="171">
        <v>1</v>
      </c>
      <c r="BW164" s="171"/>
      <c r="BX164" s="171"/>
      <c r="BY164" s="171"/>
      <c r="BZ164" s="168">
        <f>SUM(BN164:BY164)</f>
        <v>11</v>
      </c>
      <c r="CA164" s="171"/>
      <c r="CB164" s="171"/>
      <c r="CC164" s="147">
        <f t="shared" si="81"/>
        <v>0</v>
      </c>
      <c r="CD164" s="148">
        <f t="shared" si="82"/>
        <v>4</v>
      </c>
      <c r="CE164" s="1">
        <f t="shared" si="83"/>
        <v>90</v>
      </c>
      <c r="CF164" s="150">
        <f t="shared" si="85"/>
        <v>66</v>
      </c>
      <c r="CG164" s="5" t="str">
        <f t="shared" si="86"/>
        <v>водний</v>
      </c>
      <c r="CH164" s="144" t="str">
        <f t="shared" si="87"/>
        <v>3 с.с.</v>
      </c>
    </row>
    <row r="165" spans="1:86" s="2" customFormat="1" ht="15.75">
      <c r="A165" s="2">
        <v>66</v>
      </c>
      <c r="B165" s="3" t="str">
        <f>VLOOKUP(A165,регістрація!B:AB,5,FALSE)</f>
        <v>водний</v>
      </c>
      <c r="C165" s="10" t="str">
        <f>VLOOKUP(A165,регістрація!B:AB,6,FALSE)</f>
        <v>3 с.с.</v>
      </c>
      <c r="D165" s="145" t="s">
        <v>366</v>
      </c>
      <c r="E165" s="144"/>
      <c r="F165" s="164">
        <v>1</v>
      </c>
      <c r="G165" s="164">
        <v>1</v>
      </c>
      <c r="H165" s="167"/>
      <c r="I165" s="167"/>
      <c r="J165" s="167"/>
      <c r="K165" s="167"/>
      <c r="L165" s="167"/>
      <c r="M165" s="168">
        <f>SUM(F165:L165)</f>
        <v>2</v>
      </c>
      <c r="N165" s="167"/>
      <c r="O165" s="167"/>
      <c r="P165" s="164">
        <v>1</v>
      </c>
      <c r="Q165" s="167"/>
      <c r="R165" s="167"/>
      <c r="S165" s="167"/>
      <c r="T165" s="167"/>
      <c r="U165" s="169">
        <f>SUM(N165:T165)</f>
        <v>1</v>
      </c>
      <c r="V165" s="170">
        <f t="shared" si="72"/>
        <v>14</v>
      </c>
      <c r="W165" s="171"/>
      <c r="X165" s="167"/>
      <c r="Y165" s="167"/>
      <c r="Z165" s="167"/>
      <c r="AA165" s="167"/>
      <c r="AB165" s="167"/>
      <c r="AC165" s="164"/>
      <c r="AD165" s="164"/>
      <c r="AE165" s="164">
        <v>5</v>
      </c>
      <c r="AF165" s="167"/>
      <c r="AG165" s="167"/>
      <c r="AH165" s="168">
        <f>SUM(W165:AG165)</f>
        <v>5</v>
      </c>
      <c r="AI165" s="167"/>
      <c r="AJ165" s="167"/>
      <c r="AK165" s="167"/>
      <c r="AL165" s="164">
        <v>1</v>
      </c>
      <c r="AM165" s="169">
        <f>SUM(AI165:AL165)</f>
        <v>1</v>
      </c>
      <c r="AN165" s="170">
        <f t="shared" si="75"/>
        <v>11</v>
      </c>
      <c r="AO165" s="167"/>
      <c r="AP165" s="167"/>
      <c r="AQ165" s="167"/>
      <c r="AR165" s="167"/>
      <c r="AS165" s="170">
        <f>15+SUM(AP165:AR165)-AO165</f>
        <v>15</v>
      </c>
      <c r="AT165" s="164"/>
      <c r="AU165" s="164"/>
      <c r="AV165" s="164"/>
      <c r="AW165" s="164">
        <v>5</v>
      </c>
      <c r="AX165" s="164"/>
      <c r="AY165" s="164"/>
      <c r="AZ165" s="167"/>
      <c r="BA165" s="168">
        <f>SUM(AT165:AZ165)</f>
        <v>5</v>
      </c>
      <c r="BB165" s="167"/>
      <c r="BC165" s="167"/>
      <c r="BD165" s="167"/>
      <c r="BE165" s="167"/>
      <c r="BF165" s="167"/>
      <c r="BG165" s="164">
        <v>2</v>
      </c>
      <c r="BH165" s="164"/>
      <c r="BI165" s="167"/>
      <c r="BJ165" s="167"/>
      <c r="BK165" s="167"/>
      <c r="BL165" s="169">
        <f>SUM(BB165:BK165)</f>
        <v>2</v>
      </c>
      <c r="BM165" s="170">
        <f>40-BA165+BL165</f>
        <v>37</v>
      </c>
      <c r="BN165" s="164"/>
      <c r="BO165" s="164"/>
      <c r="BP165" s="164"/>
      <c r="BQ165" s="164">
        <v>2</v>
      </c>
      <c r="BR165" s="164"/>
      <c r="BS165" s="164"/>
      <c r="BT165" s="164"/>
      <c r="BU165" s="164">
        <v>4</v>
      </c>
      <c r="BV165" s="164">
        <v>3</v>
      </c>
      <c r="BW165" s="164"/>
      <c r="BX165" s="167"/>
      <c r="BY165" s="167"/>
      <c r="BZ165" s="168">
        <f>SUM(BN165:BY165)</f>
        <v>9</v>
      </c>
      <c r="CA165" s="167"/>
      <c r="CB165" s="164">
        <v>2</v>
      </c>
      <c r="CC165" s="147">
        <f t="shared" si="81"/>
        <v>2</v>
      </c>
      <c r="CD165" s="148">
        <f t="shared" si="82"/>
        <v>8</v>
      </c>
      <c r="CE165" s="1">
        <f t="shared" si="83"/>
        <v>85</v>
      </c>
      <c r="CF165" s="150">
        <f t="shared" si="85"/>
        <v>66</v>
      </c>
      <c r="CG165" s="5" t="str">
        <f t="shared" si="86"/>
        <v>водний</v>
      </c>
      <c r="CH165" s="144" t="str">
        <f t="shared" si="87"/>
        <v>3 с.с.</v>
      </c>
    </row>
    <row r="166" spans="1:91" s="172" customFormat="1" ht="15.75">
      <c r="A166" s="172">
        <v>67</v>
      </c>
      <c r="B166" s="174" t="str">
        <f>VLOOKUP(A166,регістрація!B:AB,5,FALSE)</f>
        <v>спелео</v>
      </c>
      <c r="C166" s="173" t="str">
        <f>VLOOKUP(A166,регістрація!B:AB,6,FALSE)</f>
        <v>2 к.с.</v>
      </c>
      <c r="D166" s="175" t="s">
        <v>376</v>
      </c>
      <c r="E166" s="176"/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78">
        <f>SUM(F166:L166)</f>
        <v>0</v>
      </c>
      <c r="N166" s="187">
        <v>0</v>
      </c>
      <c r="O166" s="187">
        <v>0</v>
      </c>
      <c r="P166" s="187">
        <v>0</v>
      </c>
      <c r="Q166" s="187">
        <v>0</v>
      </c>
      <c r="R166" s="187">
        <v>0</v>
      </c>
      <c r="S166" s="187">
        <v>0</v>
      </c>
      <c r="T166" s="187">
        <v>0</v>
      </c>
      <c r="U166" s="179">
        <f>SUM(N166:T166)</f>
        <v>0</v>
      </c>
      <c r="V166" s="180">
        <f t="shared" si="72"/>
        <v>15</v>
      </c>
      <c r="W166" s="187">
        <v>0</v>
      </c>
      <c r="X166" s="187">
        <v>0</v>
      </c>
      <c r="Y166" s="187">
        <v>0</v>
      </c>
      <c r="Z166" s="187">
        <v>0</v>
      </c>
      <c r="AA166" s="187">
        <v>0</v>
      </c>
      <c r="AB166" s="187">
        <v>0</v>
      </c>
      <c r="AC166" s="187">
        <v>0</v>
      </c>
      <c r="AD166" s="187">
        <v>0</v>
      </c>
      <c r="AE166" s="187">
        <v>0</v>
      </c>
      <c r="AF166" s="187">
        <v>0</v>
      </c>
      <c r="AG166" s="187">
        <v>0</v>
      </c>
      <c r="AH166" s="178">
        <f>SUM(W166:AG166)</f>
        <v>0</v>
      </c>
      <c r="AI166" s="187">
        <v>0</v>
      </c>
      <c r="AJ166" s="187">
        <v>0</v>
      </c>
      <c r="AK166" s="187">
        <v>0</v>
      </c>
      <c r="AL166" s="187">
        <v>0</v>
      </c>
      <c r="AM166" s="179">
        <f>SUM(AI166:AL166)</f>
        <v>0</v>
      </c>
      <c r="AN166" s="180">
        <f t="shared" si="75"/>
        <v>15</v>
      </c>
      <c r="AO166" s="187">
        <v>0</v>
      </c>
      <c r="AP166" s="187">
        <v>0</v>
      </c>
      <c r="AQ166" s="187">
        <v>0</v>
      </c>
      <c r="AR166" s="187">
        <v>0</v>
      </c>
      <c r="AS166" s="180">
        <f>15+SUM(AP166:AR166)-AO166</f>
        <v>15</v>
      </c>
      <c r="AT166" s="187">
        <v>2</v>
      </c>
      <c r="AU166" s="187">
        <v>2</v>
      </c>
      <c r="AV166" s="187">
        <v>0</v>
      </c>
      <c r="AW166" s="187">
        <v>0</v>
      </c>
      <c r="AX166" s="187">
        <v>0</v>
      </c>
      <c r="AY166" s="187">
        <v>0</v>
      </c>
      <c r="AZ166" s="187">
        <v>0</v>
      </c>
      <c r="BA166" s="178">
        <f>SUM(AT166:AZ166)</f>
        <v>4</v>
      </c>
      <c r="BB166" s="187">
        <v>0</v>
      </c>
      <c r="BC166" s="187">
        <v>0</v>
      </c>
      <c r="BD166" s="187">
        <v>0</v>
      </c>
      <c r="BE166" s="187">
        <v>0</v>
      </c>
      <c r="BF166" s="187">
        <v>0</v>
      </c>
      <c r="BG166" s="187">
        <v>0</v>
      </c>
      <c r="BH166" s="187">
        <v>0</v>
      </c>
      <c r="BI166" s="187">
        <v>0</v>
      </c>
      <c r="BJ166" s="187">
        <v>0</v>
      </c>
      <c r="BK166" s="187">
        <v>2</v>
      </c>
      <c r="BL166" s="179">
        <f>SUM(BB166:BK166)</f>
        <v>2</v>
      </c>
      <c r="BM166" s="180">
        <f>40-BA166+BL166</f>
        <v>38</v>
      </c>
      <c r="BN166" s="187">
        <v>0</v>
      </c>
      <c r="BO166" s="187">
        <v>1</v>
      </c>
      <c r="BP166" s="187">
        <v>0</v>
      </c>
      <c r="BQ166" s="187">
        <v>0</v>
      </c>
      <c r="BR166" s="187">
        <v>0</v>
      </c>
      <c r="BS166" s="187">
        <v>0</v>
      </c>
      <c r="BT166" s="187">
        <v>0</v>
      </c>
      <c r="BU166" s="187">
        <v>0</v>
      </c>
      <c r="BV166" s="187">
        <v>0</v>
      </c>
      <c r="BW166" s="187">
        <v>0</v>
      </c>
      <c r="BX166" s="187">
        <v>0</v>
      </c>
      <c r="BY166" s="187">
        <v>0</v>
      </c>
      <c r="BZ166" s="178">
        <f>SUM(BN166:BY166)</f>
        <v>1</v>
      </c>
      <c r="CA166" s="187">
        <v>0</v>
      </c>
      <c r="CB166" s="187">
        <v>1</v>
      </c>
      <c r="CC166" s="182">
        <f t="shared" si="81"/>
        <v>1</v>
      </c>
      <c r="CD166" s="183">
        <f t="shared" si="82"/>
        <v>15</v>
      </c>
      <c r="CE166" s="184">
        <f t="shared" si="83"/>
        <v>98</v>
      </c>
      <c r="CF166" s="185">
        <f t="shared" si="85"/>
        <v>67</v>
      </c>
      <c r="CG166" s="186" t="str">
        <f t="shared" si="86"/>
        <v>спелео</v>
      </c>
      <c r="CH166" s="176" t="str">
        <f t="shared" si="87"/>
        <v>2 к.с.</v>
      </c>
      <c r="CI166" s="172">
        <f>CE166</f>
        <v>98</v>
      </c>
      <c r="CJ166" s="172">
        <f>CE167</f>
        <v>107</v>
      </c>
      <c r="CK166" s="172">
        <f>CE168</f>
        <v>106</v>
      </c>
      <c r="CL166" s="172">
        <f>CE169</f>
        <v>103</v>
      </c>
      <c r="CM166" s="172">
        <f>CE170</f>
        <v>129</v>
      </c>
    </row>
    <row r="167" spans="1:86" s="2" customFormat="1" ht="15.75">
      <c r="A167" s="2">
        <v>67</v>
      </c>
      <c r="B167" s="3" t="str">
        <f>VLOOKUP(A167,регістрація!B:AB,5,FALSE)</f>
        <v>спелео</v>
      </c>
      <c r="C167" s="10" t="str">
        <f>VLOOKUP(A167,регістрація!B:AB,6,FALSE)</f>
        <v>2 к.с.</v>
      </c>
      <c r="D167" s="145" t="s">
        <v>377</v>
      </c>
      <c r="E167" s="144"/>
      <c r="M167" s="146">
        <f t="shared" si="70"/>
        <v>0</v>
      </c>
      <c r="P167" s="2">
        <v>1</v>
      </c>
      <c r="S167" s="2">
        <v>1</v>
      </c>
      <c r="U167" s="147">
        <f t="shared" si="71"/>
        <v>2</v>
      </c>
      <c r="V167" s="148">
        <f t="shared" si="72"/>
        <v>17</v>
      </c>
      <c r="AH167" s="146">
        <f t="shared" si="73"/>
        <v>0</v>
      </c>
      <c r="AL167" s="2">
        <v>1</v>
      </c>
      <c r="AM167" s="147">
        <f t="shared" si="74"/>
        <v>1</v>
      </c>
      <c r="AN167" s="148">
        <f t="shared" si="75"/>
        <v>16</v>
      </c>
      <c r="AO167" s="149"/>
      <c r="AS167" s="148">
        <f t="shared" si="76"/>
        <v>15</v>
      </c>
      <c r="BA167" s="146">
        <f t="shared" si="77"/>
        <v>0</v>
      </c>
      <c r="BH167" s="2">
        <v>2</v>
      </c>
      <c r="BL167" s="147">
        <f t="shared" si="78"/>
        <v>2</v>
      </c>
      <c r="BM167" s="148">
        <f t="shared" si="79"/>
        <v>42</v>
      </c>
      <c r="BZ167" s="146">
        <f t="shared" si="80"/>
        <v>0</v>
      </c>
      <c r="CA167" s="2">
        <v>2</v>
      </c>
      <c r="CC167" s="147">
        <f t="shared" si="81"/>
        <v>2</v>
      </c>
      <c r="CD167" s="148">
        <f t="shared" si="82"/>
        <v>17</v>
      </c>
      <c r="CE167" s="1">
        <f t="shared" si="83"/>
        <v>107</v>
      </c>
      <c r="CF167" s="150">
        <f t="shared" si="85"/>
        <v>67</v>
      </c>
      <c r="CG167" s="5" t="str">
        <f t="shared" si="86"/>
        <v>спелео</v>
      </c>
      <c r="CH167" s="144" t="str">
        <f t="shared" si="87"/>
        <v>2 к.с.</v>
      </c>
    </row>
    <row r="168" spans="1:86" s="2" customFormat="1" ht="15.75">
      <c r="A168" s="2">
        <v>67</v>
      </c>
      <c r="B168" s="3" t="str">
        <f>VLOOKUP(A168,регістрація!B:AB,5,FALSE)</f>
        <v>спелео</v>
      </c>
      <c r="C168" s="10" t="str">
        <f>VLOOKUP(A168,регістрація!B:AB,6,FALSE)</f>
        <v>2 к.с.</v>
      </c>
      <c r="D168" s="145" t="s">
        <v>380</v>
      </c>
      <c r="E168" s="144"/>
      <c r="F168" s="165"/>
      <c r="G168" s="165"/>
      <c r="H168" s="165"/>
      <c r="I168" s="165"/>
      <c r="J168" s="165"/>
      <c r="K168" s="165"/>
      <c r="L168" s="165"/>
      <c r="M168" s="168">
        <f>SUM(F168:L168)</f>
        <v>0</v>
      </c>
      <c r="N168" s="165"/>
      <c r="O168" s="165">
        <v>1</v>
      </c>
      <c r="P168" s="165">
        <v>1</v>
      </c>
      <c r="Q168" s="165"/>
      <c r="R168" s="165"/>
      <c r="S168" s="165"/>
      <c r="T168" s="165"/>
      <c r="U168" s="169">
        <f>SUM(N168:T168)</f>
        <v>2</v>
      </c>
      <c r="V168" s="170">
        <f>15-M168+U168</f>
        <v>17</v>
      </c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8">
        <f>SUM(W168:AG168)</f>
        <v>0</v>
      </c>
      <c r="AI168" s="165"/>
      <c r="AJ168" s="165"/>
      <c r="AK168" s="165"/>
      <c r="AL168" s="165">
        <v>3</v>
      </c>
      <c r="AM168" s="169">
        <f>SUM(AI168:AL168)</f>
        <v>3</v>
      </c>
      <c r="AN168" s="170">
        <f>15-AH168+AM168</f>
        <v>18</v>
      </c>
      <c r="AO168" s="166"/>
      <c r="AP168" s="165"/>
      <c r="AQ168" s="165"/>
      <c r="AR168" s="165"/>
      <c r="AS168" s="170">
        <f>15+SUM(AP168:AR168)-AO168</f>
        <v>15</v>
      </c>
      <c r="AT168" s="165"/>
      <c r="AU168" s="165"/>
      <c r="AV168" s="165"/>
      <c r="AW168" s="165">
        <v>2</v>
      </c>
      <c r="AX168" s="165"/>
      <c r="AY168" s="165"/>
      <c r="AZ168" s="165"/>
      <c r="BA168" s="168">
        <f>SUM(AT168:AZ168)</f>
        <v>2</v>
      </c>
      <c r="BB168" s="165"/>
      <c r="BC168" s="165"/>
      <c r="BD168" s="165"/>
      <c r="BE168" s="165"/>
      <c r="BF168" s="165"/>
      <c r="BG168" s="165"/>
      <c r="BH168" s="165"/>
      <c r="BI168" s="165"/>
      <c r="BJ168" s="165"/>
      <c r="BK168" s="165">
        <v>3</v>
      </c>
      <c r="BL168" s="169">
        <f>SUM(BB168:BK168)</f>
        <v>3</v>
      </c>
      <c r="BM168" s="170">
        <f>40-BA168+BL168</f>
        <v>41</v>
      </c>
      <c r="BN168" s="16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8">
        <f>SUM(BN168:BY168)</f>
        <v>0</v>
      </c>
      <c r="CA168" s="165"/>
      <c r="CB168" s="165"/>
      <c r="CC168" s="147">
        <f t="shared" si="81"/>
        <v>0</v>
      </c>
      <c r="CD168" s="148">
        <f t="shared" si="82"/>
        <v>15</v>
      </c>
      <c r="CE168" s="1">
        <f aca="true" t="shared" si="98" ref="CE168:CE194">SUM(CD168,BM168,AS168,AN168,V168)</f>
        <v>106</v>
      </c>
      <c r="CF168" s="150">
        <f aca="true" t="shared" si="99" ref="CF168:CF194">A168</f>
        <v>67</v>
      </c>
      <c r="CG168" s="5" t="str">
        <f aca="true" t="shared" si="100" ref="CG168:CG194">B168</f>
        <v>спелео</v>
      </c>
      <c r="CH168" s="144" t="str">
        <f aca="true" t="shared" si="101" ref="CH168:CH194">C168</f>
        <v>2 к.с.</v>
      </c>
    </row>
    <row r="169" spans="1:86" s="2" customFormat="1" ht="15.75">
      <c r="A169" s="2">
        <v>67</v>
      </c>
      <c r="B169" s="3" t="str">
        <f>VLOOKUP(A169,регістрація!B:AB,5,FALSE)</f>
        <v>спелео</v>
      </c>
      <c r="C169" s="10" t="str">
        <f>VLOOKUP(A169,регістрація!B:AB,6,FALSE)</f>
        <v>2 к.с.</v>
      </c>
      <c r="D169" s="145" t="s">
        <v>381</v>
      </c>
      <c r="E169" s="144"/>
      <c r="F169" s="165"/>
      <c r="G169" s="165"/>
      <c r="H169" s="165"/>
      <c r="I169" s="165"/>
      <c r="J169" s="165"/>
      <c r="K169" s="165"/>
      <c r="L169" s="165"/>
      <c r="M169" s="168">
        <f>SUM(F169:L169)</f>
        <v>0</v>
      </c>
      <c r="N169" s="165"/>
      <c r="O169" s="165"/>
      <c r="P169" s="165">
        <v>1</v>
      </c>
      <c r="Q169" s="165"/>
      <c r="R169" s="165"/>
      <c r="S169" s="165">
        <v>1</v>
      </c>
      <c r="T169" s="165"/>
      <c r="U169" s="169">
        <f>SUM(N169:T169)</f>
        <v>2</v>
      </c>
      <c r="V169" s="170">
        <f>15-M169+U169</f>
        <v>17</v>
      </c>
      <c r="W169" s="165"/>
      <c r="X169" s="165"/>
      <c r="Y169" s="165"/>
      <c r="Z169" s="165"/>
      <c r="AA169" s="165"/>
      <c r="AB169" s="165"/>
      <c r="AC169" s="165"/>
      <c r="AD169" s="165"/>
      <c r="AE169" s="165">
        <v>3</v>
      </c>
      <c r="AF169" s="165"/>
      <c r="AG169" s="165"/>
      <c r="AH169" s="168">
        <f>SUM(W169:AG169)</f>
        <v>3</v>
      </c>
      <c r="AI169" s="165"/>
      <c r="AJ169" s="165"/>
      <c r="AK169" s="165"/>
      <c r="AL169" s="165">
        <v>2</v>
      </c>
      <c r="AM169" s="169">
        <f>SUM(AI169:AL169)</f>
        <v>2</v>
      </c>
      <c r="AN169" s="170">
        <f>15-AH169+AM169</f>
        <v>14</v>
      </c>
      <c r="AO169" s="166"/>
      <c r="AP169" s="165"/>
      <c r="AQ169" s="165"/>
      <c r="AR169" s="165"/>
      <c r="AS169" s="170">
        <f>15+SUM(AP169:AR169)-AO169</f>
        <v>15</v>
      </c>
      <c r="AT169" s="165">
        <v>1</v>
      </c>
      <c r="AU169" s="165">
        <v>2</v>
      </c>
      <c r="AV169" s="165"/>
      <c r="AW169" s="165"/>
      <c r="AX169" s="165"/>
      <c r="AY169" s="165"/>
      <c r="AZ169" s="165"/>
      <c r="BA169" s="168">
        <f>SUM(AT169:AZ169)</f>
        <v>3</v>
      </c>
      <c r="BB169" s="165"/>
      <c r="BC169" s="165"/>
      <c r="BD169" s="165"/>
      <c r="BE169" s="165"/>
      <c r="BF169" s="165"/>
      <c r="BG169" s="165"/>
      <c r="BH169" s="165"/>
      <c r="BI169" s="165">
        <v>4</v>
      </c>
      <c r="BJ169" s="165"/>
      <c r="BK169" s="165">
        <v>3</v>
      </c>
      <c r="BL169" s="169">
        <f>SUM(BB169:BK169)</f>
        <v>7</v>
      </c>
      <c r="BM169" s="170">
        <f>40-BA169+BL169</f>
        <v>44</v>
      </c>
      <c r="BN169" s="165"/>
      <c r="BO169" s="165">
        <v>1</v>
      </c>
      <c r="BP169" s="165"/>
      <c r="BQ169" s="165">
        <v>1</v>
      </c>
      <c r="BR169" s="165"/>
      <c r="BS169" s="165"/>
      <c r="BT169" s="165"/>
      <c r="BU169" s="165"/>
      <c r="BV169" s="165">
        <v>2</v>
      </c>
      <c r="BW169" s="165"/>
      <c r="BX169" s="165"/>
      <c r="BY169" s="165"/>
      <c r="BZ169" s="168">
        <f>SUM(BN169:BY169)</f>
        <v>4</v>
      </c>
      <c r="CA169" s="165">
        <v>2</v>
      </c>
      <c r="CB169" s="165"/>
      <c r="CC169" s="147">
        <f>SUM(CA169:CB169)</f>
        <v>2</v>
      </c>
      <c r="CD169" s="148">
        <f>15+CC169-BZ169</f>
        <v>13</v>
      </c>
      <c r="CE169" s="1">
        <f t="shared" si="98"/>
        <v>103</v>
      </c>
      <c r="CF169" s="150">
        <f t="shared" si="99"/>
        <v>67</v>
      </c>
      <c r="CG169" s="5" t="str">
        <f t="shared" si="100"/>
        <v>спелео</v>
      </c>
      <c r="CH169" s="144" t="str">
        <f t="shared" si="101"/>
        <v>2 к.с.</v>
      </c>
    </row>
    <row r="170" spans="1:86" s="172" customFormat="1" ht="15.75">
      <c r="A170" s="172">
        <v>67</v>
      </c>
      <c r="B170" s="174" t="str">
        <f>VLOOKUP(A170,регістрація!B:AB,5,FALSE)</f>
        <v>спелео</v>
      </c>
      <c r="C170" s="173" t="str">
        <f>VLOOKUP(A170,регістрація!B:AB,6,FALSE)</f>
        <v>2 к.с.</v>
      </c>
      <c r="D170" s="175" t="s">
        <v>382</v>
      </c>
      <c r="E170" s="176"/>
      <c r="F170" s="177"/>
      <c r="G170" s="177"/>
      <c r="H170" s="177"/>
      <c r="I170" s="177"/>
      <c r="J170" s="177"/>
      <c r="K170" s="177"/>
      <c r="L170" s="177"/>
      <c r="M170" s="178">
        <f>SUM(F170:L170)</f>
        <v>0</v>
      </c>
      <c r="N170" s="177">
        <v>2</v>
      </c>
      <c r="O170" s="177">
        <v>2</v>
      </c>
      <c r="P170" s="177">
        <v>1</v>
      </c>
      <c r="Q170" s="177">
        <v>1</v>
      </c>
      <c r="R170" s="177"/>
      <c r="S170" s="177">
        <v>1</v>
      </c>
      <c r="T170" s="177">
        <v>1</v>
      </c>
      <c r="U170" s="179">
        <f>SUM(N170:T170)</f>
        <v>8</v>
      </c>
      <c r="V170" s="180">
        <f>15-M170+U170</f>
        <v>23</v>
      </c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8">
        <f>SUM(W170:AG170)</f>
        <v>0</v>
      </c>
      <c r="AI170" s="177"/>
      <c r="AJ170" s="177"/>
      <c r="AK170" s="177"/>
      <c r="AL170" s="177">
        <v>3</v>
      </c>
      <c r="AM170" s="179">
        <f>SUM(AI170:AL170)</f>
        <v>3</v>
      </c>
      <c r="AN170" s="180">
        <f>15-AH170+AM170</f>
        <v>18</v>
      </c>
      <c r="AO170" s="181"/>
      <c r="AP170" s="177"/>
      <c r="AQ170" s="177"/>
      <c r="AR170" s="177"/>
      <c r="AS170" s="180">
        <f>15+SUM(AP170:AR170)-AO170</f>
        <v>15</v>
      </c>
      <c r="AT170" s="177"/>
      <c r="AU170" s="177"/>
      <c r="AV170" s="177"/>
      <c r="AW170" s="177"/>
      <c r="AX170" s="177"/>
      <c r="AY170" s="177"/>
      <c r="AZ170" s="177"/>
      <c r="BA170" s="178">
        <f>SUM(AT170:AZ170)</f>
        <v>0</v>
      </c>
      <c r="BB170" s="177">
        <v>1</v>
      </c>
      <c r="BC170" s="177"/>
      <c r="BD170" s="177"/>
      <c r="BE170" s="177"/>
      <c r="BF170" s="177"/>
      <c r="BG170" s="177"/>
      <c r="BH170" s="177">
        <v>3</v>
      </c>
      <c r="BI170" s="177">
        <v>3</v>
      </c>
      <c r="BJ170" s="177">
        <v>1</v>
      </c>
      <c r="BK170" s="177">
        <v>3</v>
      </c>
      <c r="BL170" s="179">
        <f>SUM(BB170:BK170)</f>
        <v>11</v>
      </c>
      <c r="BM170" s="180">
        <f>40-BA170+BL170</f>
        <v>51</v>
      </c>
      <c r="BN170" s="177"/>
      <c r="BO170" s="177"/>
      <c r="BP170" s="177"/>
      <c r="BQ170" s="177"/>
      <c r="BR170" s="177"/>
      <c r="BS170" s="177"/>
      <c r="BT170" s="177"/>
      <c r="BU170" s="177"/>
      <c r="BV170" s="177"/>
      <c r="BW170" s="177"/>
      <c r="BX170" s="177"/>
      <c r="BY170" s="177"/>
      <c r="BZ170" s="178">
        <f>SUM(BN170:BY170)</f>
        <v>0</v>
      </c>
      <c r="CA170" s="177">
        <v>4</v>
      </c>
      <c r="CB170" s="177">
        <v>3</v>
      </c>
      <c r="CC170" s="182">
        <f>SUM(CA170:CB170)</f>
        <v>7</v>
      </c>
      <c r="CD170" s="183">
        <f>15+CC170-BZ170</f>
        <v>22</v>
      </c>
      <c r="CE170" s="184">
        <f t="shared" si="98"/>
        <v>129</v>
      </c>
      <c r="CF170" s="185">
        <f t="shared" si="99"/>
        <v>67</v>
      </c>
      <c r="CG170" s="186" t="str">
        <f t="shared" si="100"/>
        <v>спелео</v>
      </c>
      <c r="CH170" s="176" t="str">
        <f t="shared" si="101"/>
        <v>2 к.с.</v>
      </c>
    </row>
    <row r="171" spans="1:91" s="2" customFormat="1" ht="15.75">
      <c r="A171" s="2">
        <v>68</v>
      </c>
      <c r="B171" s="3" t="str">
        <f>VLOOKUP(A171,регістрація!B:AB,5,FALSE)</f>
        <v>вело</v>
      </c>
      <c r="C171" s="10" t="str">
        <f>VLOOKUP(A171,регістрація!B:AB,6,FALSE)</f>
        <v>3 с.с.</v>
      </c>
      <c r="D171" s="145" t="s">
        <v>374</v>
      </c>
      <c r="E171" s="144"/>
      <c r="F171" s="171"/>
      <c r="G171" s="171"/>
      <c r="H171" s="171"/>
      <c r="I171" s="171"/>
      <c r="J171" s="171"/>
      <c r="K171" s="171"/>
      <c r="L171" s="171"/>
      <c r="M171" s="168">
        <f>SUM(F171:L171)</f>
        <v>0</v>
      </c>
      <c r="N171" s="171"/>
      <c r="O171" s="171"/>
      <c r="P171" s="171">
        <v>1</v>
      </c>
      <c r="Q171" s="171"/>
      <c r="R171" s="171"/>
      <c r="S171" s="171"/>
      <c r="T171" s="171"/>
      <c r="U171" s="169">
        <f>SUM(N171:T171)</f>
        <v>1</v>
      </c>
      <c r="V171" s="170">
        <f>15-M171+U171</f>
        <v>16</v>
      </c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68">
        <f>SUM(W171:AG171)</f>
        <v>0</v>
      </c>
      <c r="AI171" s="171"/>
      <c r="AJ171" s="171"/>
      <c r="AK171" s="171"/>
      <c r="AL171" s="171">
        <v>2</v>
      </c>
      <c r="AM171" s="169">
        <f>SUM(AI171:AL171)</f>
        <v>2</v>
      </c>
      <c r="AN171" s="170">
        <f>15-AH171+AM171</f>
        <v>17</v>
      </c>
      <c r="AO171" s="171"/>
      <c r="AP171" s="171"/>
      <c r="AQ171" s="171"/>
      <c r="AR171" s="171"/>
      <c r="AS171" s="170">
        <f>15+SUM(AP171:AR171)-AO171</f>
        <v>15</v>
      </c>
      <c r="AT171" s="171"/>
      <c r="AU171" s="171"/>
      <c r="AV171" s="171"/>
      <c r="AW171" s="171"/>
      <c r="AX171" s="171"/>
      <c r="AY171" s="171"/>
      <c r="AZ171" s="171"/>
      <c r="BA171" s="168">
        <f>SUM(AT171:AZ171)</f>
        <v>0</v>
      </c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69">
        <f>SUM(BB171:BK171)</f>
        <v>0</v>
      </c>
      <c r="BM171" s="170">
        <f>40-BA171+BL171</f>
        <v>40</v>
      </c>
      <c r="BN171" s="171"/>
      <c r="BO171" s="171"/>
      <c r="BP171" s="171"/>
      <c r="BQ171" s="171"/>
      <c r="BR171" s="171"/>
      <c r="BS171" s="171"/>
      <c r="BT171" s="171"/>
      <c r="BU171" s="171"/>
      <c r="BV171" s="171">
        <v>1</v>
      </c>
      <c r="BW171" s="171"/>
      <c r="BX171" s="171"/>
      <c r="BY171" s="171"/>
      <c r="BZ171" s="168">
        <f>SUM(BN171:BY171)</f>
        <v>1</v>
      </c>
      <c r="CA171" s="171"/>
      <c r="CB171" s="171"/>
      <c r="CC171" s="147">
        <f t="shared" si="81"/>
        <v>0</v>
      </c>
      <c r="CD171" s="148">
        <f t="shared" si="82"/>
        <v>14</v>
      </c>
      <c r="CE171" s="1">
        <f t="shared" si="98"/>
        <v>102</v>
      </c>
      <c r="CF171" s="150">
        <f t="shared" si="99"/>
        <v>68</v>
      </c>
      <c r="CG171" s="5" t="str">
        <f t="shared" si="100"/>
        <v>вело</v>
      </c>
      <c r="CH171" s="144" t="str">
        <f t="shared" si="101"/>
        <v>3 с.с.</v>
      </c>
      <c r="CI171" s="2">
        <f>CE171</f>
        <v>102</v>
      </c>
      <c r="CJ171" s="2">
        <f>CE172</f>
        <v>104</v>
      </c>
      <c r="CM171" s="144"/>
    </row>
    <row r="172" spans="1:86" s="2" customFormat="1" ht="15.75">
      <c r="A172" s="2">
        <v>68</v>
      </c>
      <c r="B172" s="3" t="str">
        <f>VLOOKUP(A172,регістрація!B:AB,5,FALSE)</f>
        <v>вело</v>
      </c>
      <c r="C172" s="10" t="str">
        <f>VLOOKUP(A172,регістрація!B:AB,6,FALSE)</f>
        <v>3 с.с.</v>
      </c>
      <c r="D172" s="145" t="s">
        <v>397</v>
      </c>
      <c r="E172" s="144"/>
      <c r="F172" s="171"/>
      <c r="G172" s="171"/>
      <c r="H172" s="171"/>
      <c r="I172" s="171"/>
      <c r="J172" s="171"/>
      <c r="K172" s="171"/>
      <c r="L172" s="171"/>
      <c r="M172" s="168">
        <f>SUM(F172:L172)</f>
        <v>0</v>
      </c>
      <c r="N172" s="171">
        <v>1</v>
      </c>
      <c r="O172" s="171">
        <v>1</v>
      </c>
      <c r="P172" s="171"/>
      <c r="Q172" s="171"/>
      <c r="R172" s="171"/>
      <c r="S172" s="171"/>
      <c r="T172" s="171"/>
      <c r="U172" s="169">
        <f>SUM(N172:T172)</f>
        <v>2</v>
      </c>
      <c r="V172" s="170">
        <f>15-M172+U172</f>
        <v>17</v>
      </c>
      <c r="W172" s="171"/>
      <c r="X172" s="171"/>
      <c r="Y172" s="171"/>
      <c r="Z172" s="171"/>
      <c r="AA172" s="171"/>
      <c r="AB172" s="171">
        <v>3</v>
      </c>
      <c r="AC172" s="171"/>
      <c r="AD172" s="171"/>
      <c r="AE172" s="171"/>
      <c r="AF172" s="171"/>
      <c r="AG172" s="171"/>
      <c r="AH172" s="168">
        <f>SUM(W172:AG172)</f>
        <v>3</v>
      </c>
      <c r="AI172" s="171"/>
      <c r="AJ172" s="171"/>
      <c r="AK172" s="171"/>
      <c r="AL172" s="171">
        <v>3</v>
      </c>
      <c r="AM172" s="169">
        <f>SUM(AI172:AL172)</f>
        <v>3</v>
      </c>
      <c r="AN172" s="170">
        <f>15-AH172+AM172</f>
        <v>15</v>
      </c>
      <c r="AO172" s="171"/>
      <c r="AP172" s="171"/>
      <c r="AQ172" s="171">
        <v>2</v>
      </c>
      <c r="AR172" s="171"/>
      <c r="AS172" s="170">
        <f>15+SUM(AP172:AR172)-AO172</f>
        <v>17</v>
      </c>
      <c r="AT172" s="171"/>
      <c r="AU172" s="171"/>
      <c r="AV172" s="171"/>
      <c r="AW172" s="171"/>
      <c r="AX172" s="171"/>
      <c r="AY172" s="171"/>
      <c r="AZ172" s="171"/>
      <c r="BA172" s="168">
        <f>SUM(AT172:AZ172)</f>
        <v>0</v>
      </c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69">
        <f>SUM(BB172:BK172)</f>
        <v>0</v>
      </c>
      <c r="BM172" s="170">
        <f>40-BA172+BL172</f>
        <v>40</v>
      </c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68">
        <f>SUM(BN172:BY172)</f>
        <v>0</v>
      </c>
      <c r="CA172" s="171"/>
      <c r="CB172" s="171"/>
      <c r="CC172" s="147">
        <f t="shared" si="81"/>
        <v>0</v>
      </c>
      <c r="CD172" s="148">
        <f t="shared" si="82"/>
        <v>15</v>
      </c>
      <c r="CE172" s="1">
        <f t="shared" si="98"/>
        <v>104</v>
      </c>
      <c r="CF172" s="150">
        <f t="shared" si="99"/>
        <v>68</v>
      </c>
      <c r="CG172" s="5" t="str">
        <f t="shared" si="100"/>
        <v>вело</v>
      </c>
      <c r="CH172" s="144" t="str">
        <f t="shared" si="101"/>
        <v>3 с.с.</v>
      </c>
    </row>
    <row r="173" spans="1:89" s="2" customFormat="1" ht="15.75">
      <c r="A173" s="2">
        <v>69</v>
      </c>
      <c r="B173" s="3" t="str">
        <f>VLOOKUP(A173,регістрація!B:AB,5,FALSE)</f>
        <v>вело</v>
      </c>
      <c r="C173" s="10" t="str">
        <f>VLOOKUP(A173,регістрація!B:AB,6,FALSE)</f>
        <v>1 к.с.</v>
      </c>
      <c r="D173" s="145" t="s">
        <v>367</v>
      </c>
      <c r="E173" s="144"/>
      <c r="F173" s="171"/>
      <c r="G173" s="171"/>
      <c r="H173" s="171"/>
      <c r="I173" s="171"/>
      <c r="J173" s="171"/>
      <c r="K173" s="171"/>
      <c r="L173" s="171"/>
      <c r="M173" s="168">
        <f aca="true" t="shared" si="102" ref="M173:M183">SUM(F173:L173)</f>
        <v>0</v>
      </c>
      <c r="N173" s="171"/>
      <c r="O173" s="171"/>
      <c r="P173" s="167">
        <v>1</v>
      </c>
      <c r="Q173" s="171"/>
      <c r="R173" s="171"/>
      <c r="S173" s="171"/>
      <c r="T173" s="171"/>
      <c r="U173" s="169">
        <f aca="true" t="shared" si="103" ref="U173:U183">SUM(N173:T173)</f>
        <v>1</v>
      </c>
      <c r="V173" s="170">
        <f t="shared" si="72"/>
        <v>16</v>
      </c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68">
        <f aca="true" t="shared" si="104" ref="AH173:AH183">SUM(W173:AG173)</f>
        <v>0</v>
      </c>
      <c r="AI173" s="171"/>
      <c r="AJ173" s="171"/>
      <c r="AK173" s="171"/>
      <c r="AL173" s="171"/>
      <c r="AM173" s="169">
        <f aca="true" t="shared" si="105" ref="AM173:AM183">SUM(AI173:AL173)</f>
        <v>0</v>
      </c>
      <c r="AN173" s="170">
        <f t="shared" si="75"/>
        <v>15</v>
      </c>
      <c r="AO173" s="171"/>
      <c r="AP173" s="171"/>
      <c r="AQ173" s="171"/>
      <c r="AR173" s="171"/>
      <c r="AS173" s="170">
        <f aca="true" t="shared" si="106" ref="AS173:AS183">15+SUM(AP173:AR173)-AO173</f>
        <v>15</v>
      </c>
      <c r="AT173" s="171"/>
      <c r="AU173" s="171"/>
      <c r="AV173" s="171"/>
      <c r="AW173" s="171"/>
      <c r="AX173" s="171"/>
      <c r="AY173" s="171"/>
      <c r="AZ173" s="171"/>
      <c r="BA173" s="168">
        <f aca="true" t="shared" si="107" ref="BA173:BA183">SUM(AT173:AZ173)</f>
        <v>0</v>
      </c>
      <c r="BB173" s="171"/>
      <c r="BC173" s="171"/>
      <c r="BD173" s="171"/>
      <c r="BE173" s="171"/>
      <c r="BF173" s="171"/>
      <c r="BG173" s="171">
        <v>1</v>
      </c>
      <c r="BH173" s="171"/>
      <c r="BI173" s="171"/>
      <c r="BJ173" s="171"/>
      <c r="BK173" s="171"/>
      <c r="BL173" s="169">
        <f aca="true" t="shared" si="108" ref="BL173:BL183">SUM(BB173:BK173)</f>
        <v>1</v>
      </c>
      <c r="BM173" s="170">
        <f aca="true" t="shared" si="109" ref="BM173:BM183">40-BA173+BL173</f>
        <v>41</v>
      </c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68">
        <f aca="true" t="shared" si="110" ref="BZ173:BZ183">SUM(BN173:BY173)</f>
        <v>0</v>
      </c>
      <c r="CA173" s="171">
        <v>1</v>
      </c>
      <c r="CB173" s="171"/>
      <c r="CC173" s="147">
        <f t="shared" si="81"/>
        <v>1</v>
      </c>
      <c r="CD173" s="148">
        <f t="shared" si="82"/>
        <v>16</v>
      </c>
      <c r="CE173" s="1">
        <f t="shared" si="98"/>
        <v>103</v>
      </c>
      <c r="CF173" s="150">
        <f t="shared" si="99"/>
        <v>69</v>
      </c>
      <c r="CG173" s="5" t="str">
        <f t="shared" si="100"/>
        <v>вело</v>
      </c>
      <c r="CH173" s="144" t="str">
        <f t="shared" si="101"/>
        <v>1 к.с.</v>
      </c>
      <c r="CI173" s="2">
        <f>CE173</f>
        <v>103</v>
      </c>
      <c r="CJ173" s="2">
        <f>CE174</f>
        <v>99</v>
      </c>
      <c r="CK173" s="2">
        <f>CE175</f>
        <v>113</v>
      </c>
    </row>
    <row r="174" spans="1:86" s="2" customFormat="1" ht="15.75">
      <c r="A174" s="2">
        <v>69</v>
      </c>
      <c r="B174" s="3" t="str">
        <f>VLOOKUP(A174,регістрація!B:AB,5,FALSE)</f>
        <v>вело</v>
      </c>
      <c r="C174" s="10" t="str">
        <f>VLOOKUP(A174,регістрація!B:AB,6,FALSE)</f>
        <v>1 к.с.</v>
      </c>
      <c r="D174" s="145" t="s">
        <v>374</v>
      </c>
      <c r="E174" s="144"/>
      <c r="F174" s="171"/>
      <c r="G174" s="171"/>
      <c r="H174" s="171"/>
      <c r="I174" s="171"/>
      <c r="J174" s="171"/>
      <c r="K174" s="171"/>
      <c r="L174" s="171"/>
      <c r="M174" s="168">
        <f t="shared" si="102"/>
        <v>0</v>
      </c>
      <c r="N174" s="171"/>
      <c r="O174" s="171"/>
      <c r="P174" s="171">
        <v>1</v>
      </c>
      <c r="Q174" s="171"/>
      <c r="R174" s="171"/>
      <c r="S174" s="171"/>
      <c r="T174" s="171"/>
      <c r="U174" s="169">
        <f t="shared" si="103"/>
        <v>1</v>
      </c>
      <c r="V174" s="170">
        <f t="shared" si="72"/>
        <v>16</v>
      </c>
      <c r="W174" s="171"/>
      <c r="X174" s="171"/>
      <c r="Y174" s="171"/>
      <c r="Z174" s="171"/>
      <c r="AA174" s="171"/>
      <c r="AB174" s="171"/>
      <c r="AC174" s="171">
        <v>2</v>
      </c>
      <c r="AD174" s="171"/>
      <c r="AE174" s="171"/>
      <c r="AF174" s="171"/>
      <c r="AG174" s="171"/>
      <c r="AH174" s="168">
        <f t="shared" si="104"/>
        <v>2</v>
      </c>
      <c r="AI174" s="171"/>
      <c r="AJ174" s="171"/>
      <c r="AK174" s="171"/>
      <c r="AL174" s="171">
        <v>3</v>
      </c>
      <c r="AM174" s="169">
        <f t="shared" si="105"/>
        <v>3</v>
      </c>
      <c r="AN174" s="170">
        <f t="shared" si="75"/>
        <v>16</v>
      </c>
      <c r="AO174" s="171"/>
      <c r="AP174" s="171"/>
      <c r="AQ174" s="171"/>
      <c r="AR174" s="171"/>
      <c r="AS174" s="170">
        <f t="shared" si="106"/>
        <v>15</v>
      </c>
      <c r="AT174" s="171"/>
      <c r="AU174" s="171"/>
      <c r="AV174" s="171"/>
      <c r="AW174" s="171"/>
      <c r="AX174" s="171"/>
      <c r="AY174" s="171"/>
      <c r="AZ174" s="171"/>
      <c r="BA174" s="168">
        <f t="shared" si="107"/>
        <v>0</v>
      </c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69">
        <f t="shared" si="108"/>
        <v>0</v>
      </c>
      <c r="BM174" s="170">
        <f t="shared" si="109"/>
        <v>40</v>
      </c>
      <c r="BN174" s="171"/>
      <c r="BO174" s="171"/>
      <c r="BP174" s="171"/>
      <c r="BQ174" s="171">
        <v>2</v>
      </c>
      <c r="BR174" s="171"/>
      <c r="BS174" s="171"/>
      <c r="BT174" s="171"/>
      <c r="BU174" s="171"/>
      <c r="BV174" s="171"/>
      <c r="BW174" s="171">
        <v>2</v>
      </c>
      <c r="BX174" s="171"/>
      <c r="BY174" s="171"/>
      <c r="BZ174" s="168">
        <f t="shared" si="110"/>
        <v>4</v>
      </c>
      <c r="CA174" s="171">
        <v>1</v>
      </c>
      <c r="CB174" s="171"/>
      <c r="CC174" s="147">
        <f t="shared" si="81"/>
        <v>1</v>
      </c>
      <c r="CD174" s="148">
        <f t="shared" si="82"/>
        <v>12</v>
      </c>
      <c r="CE174" s="1">
        <f t="shared" si="98"/>
        <v>99</v>
      </c>
      <c r="CF174" s="150">
        <f t="shared" si="99"/>
        <v>69</v>
      </c>
      <c r="CG174" s="5" t="str">
        <f t="shared" si="100"/>
        <v>вело</v>
      </c>
      <c r="CH174" s="144" t="str">
        <f t="shared" si="101"/>
        <v>1 к.с.</v>
      </c>
    </row>
    <row r="175" spans="1:86" s="2" customFormat="1" ht="15.75">
      <c r="A175" s="2">
        <v>69</v>
      </c>
      <c r="B175" s="3" t="str">
        <f>VLOOKUP(A175,регістрація!B:AB,5,FALSE)</f>
        <v>вело</v>
      </c>
      <c r="C175" s="10" t="str">
        <f>VLOOKUP(A175,регістрація!B:AB,6,FALSE)</f>
        <v>1 к.с.</v>
      </c>
      <c r="D175" s="145" t="s">
        <v>365</v>
      </c>
      <c r="E175" s="144"/>
      <c r="F175" s="171">
        <v>0</v>
      </c>
      <c r="G175" s="171">
        <v>0</v>
      </c>
      <c r="H175" s="171">
        <v>0</v>
      </c>
      <c r="I175" s="171">
        <v>0</v>
      </c>
      <c r="J175" s="171">
        <v>0</v>
      </c>
      <c r="K175" s="171">
        <v>0</v>
      </c>
      <c r="L175" s="171">
        <v>0</v>
      </c>
      <c r="M175" s="168">
        <f t="shared" si="102"/>
        <v>0</v>
      </c>
      <c r="N175" s="171">
        <v>1</v>
      </c>
      <c r="O175" s="171">
        <v>1</v>
      </c>
      <c r="P175" s="171">
        <v>1</v>
      </c>
      <c r="Q175" s="171">
        <v>1</v>
      </c>
      <c r="R175" s="171">
        <v>0</v>
      </c>
      <c r="S175" s="171">
        <v>0</v>
      </c>
      <c r="T175" s="171">
        <v>1</v>
      </c>
      <c r="U175" s="169">
        <f t="shared" si="103"/>
        <v>5</v>
      </c>
      <c r="V175" s="170">
        <f t="shared" si="72"/>
        <v>20</v>
      </c>
      <c r="W175" s="171">
        <v>0</v>
      </c>
      <c r="X175" s="171">
        <v>0</v>
      </c>
      <c r="Y175" s="171">
        <v>0</v>
      </c>
      <c r="Z175" s="171">
        <v>0</v>
      </c>
      <c r="AA175" s="171">
        <v>0</v>
      </c>
      <c r="AB175" s="171">
        <v>0</v>
      </c>
      <c r="AC175" s="171">
        <v>0</v>
      </c>
      <c r="AD175" s="171">
        <v>0</v>
      </c>
      <c r="AE175" s="171">
        <v>0</v>
      </c>
      <c r="AF175" s="171">
        <v>0</v>
      </c>
      <c r="AG175" s="171">
        <v>0</v>
      </c>
      <c r="AH175" s="168">
        <f t="shared" si="104"/>
        <v>0</v>
      </c>
      <c r="AI175" s="171">
        <v>0</v>
      </c>
      <c r="AJ175" s="171">
        <v>0</v>
      </c>
      <c r="AK175" s="171">
        <v>0</v>
      </c>
      <c r="AL175" s="171">
        <v>3</v>
      </c>
      <c r="AM175" s="169">
        <f t="shared" si="105"/>
        <v>3</v>
      </c>
      <c r="AN175" s="170">
        <f t="shared" si="75"/>
        <v>18</v>
      </c>
      <c r="AO175" s="171">
        <v>0</v>
      </c>
      <c r="AP175" s="171">
        <v>0</v>
      </c>
      <c r="AQ175" s="171">
        <v>2</v>
      </c>
      <c r="AR175" s="171">
        <v>0</v>
      </c>
      <c r="AS175" s="170">
        <f t="shared" si="106"/>
        <v>17</v>
      </c>
      <c r="AT175" s="171">
        <v>0</v>
      </c>
      <c r="AU175" s="171">
        <v>0</v>
      </c>
      <c r="AV175" s="171">
        <v>0</v>
      </c>
      <c r="AW175" s="171">
        <v>0</v>
      </c>
      <c r="AX175" s="171">
        <v>0</v>
      </c>
      <c r="AY175" s="171">
        <v>0</v>
      </c>
      <c r="AZ175" s="171">
        <v>0</v>
      </c>
      <c r="BA175" s="168">
        <f t="shared" si="107"/>
        <v>0</v>
      </c>
      <c r="BB175" s="171">
        <v>0</v>
      </c>
      <c r="BC175" s="171">
        <v>0</v>
      </c>
      <c r="BD175" s="171">
        <v>0</v>
      </c>
      <c r="BE175" s="171">
        <v>0</v>
      </c>
      <c r="BF175" s="171">
        <v>0</v>
      </c>
      <c r="BG175" s="171">
        <v>0</v>
      </c>
      <c r="BH175" s="171">
        <v>3</v>
      </c>
      <c r="BI175" s="171">
        <v>0</v>
      </c>
      <c r="BJ175" s="171">
        <v>0</v>
      </c>
      <c r="BK175" s="171">
        <v>0</v>
      </c>
      <c r="BL175" s="169">
        <f t="shared" si="108"/>
        <v>3</v>
      </c>
      <c r="BM175" s="170">
        <f t="shared" si="109"/>
        <v>43</v>
      </c>
      <c r="BN175" s="171">
        <v>0</v>
      </c>
      <c r="BO175" s="171">
        <v>0</v>
      </c>
      <c r="BP175" s="171">
        <v>0</v>
      </c>
      <c r="BQ175" s="171">
        <v>0</v>
      </c>
      <c r="BR175" s="171">
        <v>0</v>
      </c>
      <c r="BS175" s="171">
        <v>1</v>
      </c>
      <c r="BT175" s="171">
        <v>0</v>
      </c>
      <c r="BU175" s="171">
        <v>0</v>
      </c>
      <c r="BV175" s="171">
        <v>2</v>
      </c>
      <c r="BW175" s="171">
        <v>0</v>
      </c>
      <c r="BX175" s="171">
        <v>0</v>
      </c>
      <c r="BY175" s="171">
        <v>0</v>
      </c>
      <c r="BZ175" s="168">
        <f t="shared" si="110"/>
        <v>3</v>
      </c>
      <c r="CA175" s="171">
        <v>1</v>
      </c>
      <c r="CB175" s="171">
        <v>2</v>
      </c>
      <c r="CC175" s="147">
        <f t="shared" si="81"/>
        <v>3</v>
      </c>
      <c r="CD175" s="148">
        <f t="shared" si="82"/>
        <v>15</v>
      </c>
      <c r="CE175" s="1">
        <f t="shared" si="98"/>
        <v>113</v>
      </c>
      <c r="CF175" s="150">
        <f t="shared" si="99"/>
        <v>69</v>
      </c>
      <c r="CG175" s="5" t="str">
        <f t="shared" si="100"/>
        <v>вело</v>
      </c>
      <c r="CH175" s="144" t="str">
        <f t="shared" si="101"/>
        <v>1 к.с.</v>
      </c>
    </row>
    <row r="176" spans="1:91" s="2" customFormat="1" ht="15.75">
      <c r="A176" s="2">
        <v>70</v>
      </c>
      <c r="B176" s="3" t="str">
        <f>VLOOKUP(A176,регістрація!B:AB,5,FALSE)</f>
        <v>вело</v>
      </c>
      <c r="C176" s="10" t="str">
        <f>VLOOKUP(A176,регістрація!B:AB,6,FALSE)</f>
        <v>2 к.с.</v>
      </c>
      <c r="D176" s="145" t="s">
        <v>369</v>
      </c>
      <c r="E176" s="144"/>
      <c r="F176" s="165"/>
      <c r="G176" s="165"/>
      <c r="H176" s="165"/>
      <c r="I176" s="165"/>
      <c r="J176" s="165"/>
      <c r="K176" s="165"/>
      <c r="L176" s="165"/>
      <c r="M176" s="168">
        <f t="shared" si="102"/>
        <v>0</v>
      </c>
      <c r="N176" s="165"/>
      <c r="O176" s="165"/>
      <c r="P176" s="165">
        <v>1</v>
      </c>
      <c r="Q176" s="165"/>
      <c r="R176" s="165"/>
      <c r="S176" s="165"/>
      <c r="T176" s="165"/>
      <c r="U176" s="169">
        <f t="shared" si="103"/>
        <v>1</v>
      </c>
      <c r="V176" s="170">
        <f>15-M176+U176</f>
        <v>16</v>
      </c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8">
        <f t="shared" si="104"/>
        <v>0</v>
      </c>
      <c r="AI176" s="165"/>
      <c r="AJ176" s="165"/>
      <c r="AK176" s="165"/>
      <c r="AL176" s="165"/>
      <c r="AM176" s="169">
        <f t="shared" si="105"/>
        <v>0</v>
      </c>
      <c r="AN176" s="170">
        <f>15-AH176+AM176</f>
        <v>15</v>
      </c>
      <c r="AO176" s="166"/>
      <c r="AP176" s="165"/>
      <c r="AQ176" s="165"/>
      <c r="AR176" s="165"/>
      <c r="AS176" s="170">
        <f t="shared" si="106"/>
        <v>15</v>
      </c>
      <c r="AT176" s="165"/>
      <c r="AU176" s="165"/>
      <c r="AV176" s="165"/>
      <c r="AW176" s="165"/>
      <c r="AX176" s="165"/>
      <c r="AY176" s="165"/>
      <c r="AZ176" s="165"/>
      <c r="BA176" s="168">
        <f t="shared" si="107"/>
        <v>0</v>
      </c>
      <c r="BB176" s="165"/>
      <c r="BC176" s="165"/>
      <c r="BD176" s="165"/>
      <c r="BE176" s="165"/>
      <c r="BF176" s="165"/>
      <c r="BG176" s="165"/>
      <c r="BH176" s="165">
        <v>1</v>
      </c>
      <c r="BI176" s="165"/>
      <c r="BJ176" s="165"/>
      <c r="BK176" s="165"/>
      <c r="BL176" s="169">
        <f t="shared" si="108"/>
        <v>1</v>
      </c>
      <c r="BM176" s="170">
        <f t="shared" si="109"/>
        <v>41</v>
      </c>
      <c r="BN176" s="165"/>
      <c r="BO176" s="165"/>
      <c r="BP176" s="165"/>
      <c r="BQ176" s="165"/>
      <c r="BR176" s="165"/>
      <c r="BS176" s="165"/>
      <c r="BT176" s="165"/>
      <c r="BU176" s="165"/>
      <c r="BV176" s="165"/>
      <c r="BW176" s="165"/>
      <c r="BX176" s="165"/>
      <c r="BY176" s="165"/>
      <c r="BZ176" s="168">
        <f t="shared" si="110"/>
        <v>0</v>
      </c>
      <c r="CA176" s="165">
        <v>1</v>
      </c>
      <c r="CB176" s="165"/>
      <c r="CC176" s="147">
        <f t="shared" si="81"/>
        <v>1</v>
      </c>
      <c r="CD176" s="148">
        <f t="shared" si="82"/>
        <v>16</v>
      </c>
      <c r="CE176" s="1">
        <f t="shared" si="98"/>
        <v>103</v>
      </c>
      <c r="CF176" s="150">
        <f t="shared" si="99"/>
        <v>70</v>
      </c>
      <c r="CG176" s="5" t="str">
        <f t="shared" si="100"/>
        <v>вело</v>
      </c>
      <c r="CH176" s="144" t="str">
        <f t="shared" si="101"/>
        <v>2 к.с.</v>
      </c>
      <c r="CI176" s="2">
        <f>CE176</f>
        <v>103</v>
      </c>
      <c r="CJ176" s="2">
        <f>CE177</f>
        <v>109</v>
      </c>
      <c r="CK176" s="2">
        <f>CE178</f>
        <v>103</v>
      </c>
      <c r="CM176" s="144"/>
    </row>
    <row r="177" spans="1:86" s="2" customFormat="1" ht="15.75">
      <c r="A177" s="2">
        <v>70</v>
      </c>
      <c r="B177" s="3" t="str">
        <f>VLOOKUP(A177,регістрація!B:AB,5,FALSE)</f>
        <v>вело</v>
      </c>
      <c r="C177" s="10" t="str">
        <f>VLOOKUP(A177,регістрація!B:AB,6,FALSE)</f>
        <v>2 к.с.</v>
      </c>
      <c r="D177" s="145" t="s">
        <v>375</v>
      </c>
      <c r="E177" s="144"/>
      <c r="F177" s="171"/>
      <c r="G177" s="171"/>
      <c r="H177" s="171"/>
      <c r="I177" s="171"/>
      <c r="J177" s="171"/>
      <c r="K177" s="171"/>
      <c r="L177" s="171"/>
      <c r="M177" s="168">
        <f t="shared" si="102"/>
        <v>0</v>
      </c>
      <c r="N177" s="171"/>
      <c r="O177" s="171">
        <v>1</v>
      </c>
      <c r="P177" s="171">
        <v>1</v>
      </c>
      <c r="Q177" s="171"/>
      <c r="R177" s="171"/>
      <c r="S177" s="171"/>
      <c r="T177" s="171"/>
      <c r="U177" s="169">
        <f t="shared" si="103"/>
        <v>2</v>
      </c>
      <c r="V177" s="170">
        <f>15-M177+U177</f>
        <v>17</v>
      </c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68">
        <f t="shared" si="104"/>
        <v>0</v>
      </c>
      <c r="AI177" s="171"/>
      <c r="AJ177" s="171"/>
      <c r="AK177" s="171">
        <v>1</v>
      </c>
      <c r="AL177" s="171">
        <v>2</v>
      </c>
      <c r="AM177" s="169">
        <f t="shared" si="105"/>
        <v>3</v>
      </c>
      <c r="AN177" s="170">
        <f>15-AH177+AM177</f>
        <v>18</v>
      </c>
      <c r="AO177" s="171"/>
      <c r="AP177" s="171"/>
      <c r="AQ177" s="171"/>
      <c r="AR177" s="171"/>
      <c r="AS177" s="170">
        <f t="shared" si="106"/>
        <v>15</v>
      </c>
      <c r="AT177" s="171"/>
      <c r="AU177" s="171"/>
      <c r="AV177" s="171"/>
      <c r="AW177" s="171"/>
      <c r="AX177" s="171"/>
      <c r="AY177" s="171"/>
      <c r="AZ177" s="171"/>
      <c r="BA177" s="168">
        <f t="shared" si="107"/>
        <v>0</v>
      </c>
      <c r="BB177" s="171"/>
      <c r="BC177" s="171"/>
      <c r="BD177" s="171"/>
      <c r="BE177" s="171"/>
      <c r="BF177" s="171"/>
      <c r="BG177" s="171"/>
      <c r="BH177" s="171">
        <v>2</v>
      </c>
      <c r="BI177" s="171"/>
      <c r="BJ177" s="171"/>
      <c r="BK177" s="171"/>
      <c r="BL177" s="169">
        <f t="shared" si="108"/>
        <v>2</v>
      </c>
      <c r="BM177" s="170">
        <f t="shared" si="109"/>
        <v>42</v>
      </c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68">
        <f t="shared" si="110"/>
        <v>0</v>
      </c>
      <c r="CA177" s="171">
        <v>2</v>
      </c>
      <c r="CB177" s="171"/>
      <c r="CC177" s="147">
        <f t="shared" si="81"/>
        <v>2</v>
      </c>
      <c r="CD177" s="148">
        <f t="shared" si="82"/>
        <v>17</v>
      </c>
      <c r="CE177" s="1">
        <f t="shared" si="98"/>
        <v>109</v>
      </c>
      <c r="CF177" s="150">
        <f t="shared" si="99"/>
        <v>70</v>
      </c>
      <c r="CG177" s="5" t="str">
        <f t="shared" si="100"/>
        <v>вело</v>
      </c>
      <c r="CH177" s="144" t="str">
        <f t="shared" si="101"/>
        <v>2 к.с.</v>
      </c>
    </row>
    <row r="178" spans="1:86" s="2" customFormat="1" ht="15.75">
      <c r="A178" s="2">
        <v>70</v>
      </c>
      <c r="B178" s="3" t="str">
        <f>VLOOKUP(A178,регістрація!B:AB,5,FALSE)</f>
        <v>вело</v>
      </c>
      <c r="C178" s="10" t="str">
        <f>VLOOKUP(A178,регістрація!B:AB,6,FALSE)</f>
        <v>2 к.с.</v>
      </c>
      <c r="D178" s="145" t="s">
        <v>370</v>
      </c>
      <c r="E178" s="144"/>
      <c r="F178" s="171">
        <v>0</v>
      </c>
      <c r="G178" s="171">
        <v>0</v>
      </c>
      <c r="H178" s="171">
        <v>0</v>
      </c>
      <c r="I178" s="171">
        <v>0</v>
      </c>
      <c r="J178" s="171">
        <v>0</v>
      </c>
      <c r="K178" s="171">
        <v>0</v>
      </c>
      <c r="L178" s="171">
        <v>0</v>
      </c>
      <c r="M178" s="168">
        <f t="shared" si="102"/>
        <v>0</v>
      </c>
      <c r="N178" s="171">
        <v>0</v>
      </c>
      <c r="O178" s="171">
        <v>0</v>
      </c>
      <c r="P178" s="171">
        <v>1</v>
      </c>
      <c r="Q178" s="171">
        <v>0</v>
      </c>
      <c r="R178" s="171">
        <v>0</v>
      </c>
      <c r="S178" s="171">
        <v>0</v>
      </c>
      <c r="T178" s="171">
        <v>0</v>
      </c>
      <c r="U178" s="169">
        <f t="shared" si="103"/>
        <v>1</v>
      </c>
      <c r="V178" s="170">
        <f>15-M178+U178</f>
        <v>16</v>
      </c>
      <c r="W178" s="171">
        <v>0</v>
      </c>
      <c r="X178" s="171">
        <v>0</v>
      </c>
      <c r="Y178" s="171">
        <v>0</v>
      </c>
      <c r="Z178" s="171">
        <v>0</v>
      </c>
      <c r="AA178" s="171">
        <v>0</v>
      </c>
      <c r="AB178" s="171">
        <v>0</v>
      </c>
      <c r="AC178" s="171">
        <v>0</v>
      </c>
      <c r="AD178" s="171">
        <v>0</v>
      </c>
      <c r="AE178" s="171">
        <v>0</v>
      </c>
      <c r="AF178" s="171">
        <v>0</v>
      </c>
      <c r="AG178" s="171">
        <v>0</v>
      </c>
      <c r="AH178" s="168">
        <f t="shared" si="104"/>
        <v>0</v>
      </c>
      <c r="AI178" s="171">
        <v>0</v>
      </c>
      <c r="AJ178" s="171">
        <v>0</v>
      </c>
      <c r="AK178" s="171">
        <v>0</v>
      </c>
      <c r="AL178" s="171">
        <v>2</v>
      </c>
      <c r="AM178" s="169">
        <f t="shared" si="105"/>
        <v>2</v>
      </c>
      <c r="AN178" s="170">
        <f>15-AH178+AM178</f>
        <v>17</v>
      </c>
      <c r="AO178" s="171">
        <v>0</v>
      </c>
      <c r="AP178" s="171">
        <v>0</v>
      </c>
      <c r="AQ178" s="171">
        <v>0</v>
      </c>
      <c r="AR178" s="171">
        <v>0</v>
      </c>
      <c r="AS178" s="170">
        <f t="shared" si="106"/>
        <v>15</v>
      </c>
      <c r="AT178" s="171">
        <v>0</v>
      </c>
      <c r="AU178" s="171">
        <v>0</v>
      </c>
      <c r="AV178" s="171">
        <v>0</v>
      </c>
      <c r="AW178" s="171">
        <v>0</v>
      </c>
      <c r="AX178" s="171">
        <v>0</v>
      </c>
      <c r="AY178" s="171">
        <v>0</v>
      </c>
      <c r="AZ178" s="171">
        <v>0</v>
      </c>
      <c r="BA178" s="168">
        <f t="shared" si="107"/>
        <v>0</v>
      </c>
      <c r="BB178" s="171">
        <v>0</v>
      </c>
      <c r="BC178" s="171">
        <v>0</v>
      </c>
      <c r="BD178" s="171">
        <v>0</v>
      </c>
      <c r="BE178" s="171">
        <v>0</v>
      </c>
      <c r="BF178" s="171">
        <v>0</v>
      </c>
      <c r="BG178" s="171">
        <v>0</v>
      </c>
      <c r="BH178" s="171">
        <v>1</v>
      </c>
      <c r="BI178" s="171">
        <v>0</v>
      </c>
      <c r="BJ178" s="171">
        <v>0</v>
      </c>
      <c r="BK178" s="171">
        <v>0</v>
      </c>
      <c r="BL178" s="169">
        <f t="shared" si="108"/>
        <v>1</v>
      </c>
      <c r="BM178" s="170">
        <f t="shared" si="109"/>
        <v>41</v>
      </c>
      <c r="BN178" s="171">
        <v>0</v>
      </c>
      <c r="BO178" s="171">
        <v>0</v>
      </c>
      <c r="BP178" s="171">
        <v>0</v>
      </c>
      <c r="BQ178" s="171">
        <v>0</v>
      </c>
      <c r="BR178" s="171">
        <v>0</v>
      </c>
      <c r="BS178" s="171">
        <v>0</v>
      </c>
      <c r="BT178" s="171">
        <v>0</v>
      </c>
      <c r="BU178" s="171">
        <v>0</v>
      </c>
      <c r="BV178" s="171">
        <v>1</v>
      </c>
      <c r="BW178" s="171">
        <v>0</v>
      </c>
      <c r="BX178" s="171">
        <v>0</v>
      </c>
      <c r="BY178" s="171">
        <v>0</v>
      </c>
      <c r="BZ178" s="168">
        <f t="shared" si="110"/>
        <v>1</v>
      </c>
      <c r="CA178" s="171">
        <v>0</v>
      </c>
      <c r="CB178" s="171">
        <v>0</v>
      </c>
      <c r="CC178" s="147">
        <f t="shared" si="81"/>
        <v>0</v>
      </c>
      <c r="CD178" s="148">
        <f t="shared" si="82"/>
        <v>14</v>
      </c>
      <c r="CE178" s="1">
        <f t="shared" si="98"/>
        <v>103</v>
      </c>
      <c r="CF178" s="150">
        <f t="shared" si="99"/>
        <v>70</v>
      </c>
      <c r="CG178" s="5" t="str">
        <f t="shared" si="100"/>
        <v>вело</v>
      </c>
      <c r="CH178" s="144" t="str">
        <f t="shared" si="101"/>
        <v>2 к.с.</v>
      </c>
    </row>
    <row r="179" spans="1:89" s="2" customFormat="1" ht="15.75">
      <c r="A179" s="2">
        <v>71</v>
      </c>
      <c r="B179" s="3" t="str">
        <f>VLOOKUP(A179,регістрація!B:AB,5,FALSE)</f>
        <v>вело</v>
      </c>
      <c r="C179" s="10" t="str">
        <f>VLOOKUP(A179,регістрація!B:AB,6,FALSE)</f>
        <v>3 к.с.</v>
      </c>
      <c r="D179" s="145" t="s">
        <v>370</v>
      </c>
      <c r="E179" s="144"/>
      <c r="F179" s="171">
        <v>0</v>
      </c>
      <c r="G179" s="171">
        <v>0</v>
      </c>
      <c r="H179" s="171">
        <v>0</v>
      </c>
      <c r="I179" s="171">
        <v>0</v>
      </c>
      <c r="J179" s="171">
        <v>0</v>
      </c>
      <c r="K179" s="171">
        <v>0</v>
      </c>
      <c r="L179" s="171">
        <v>0</v>
      </c>
      <c r="M179" s="168">
        <f t="shared" si="102"/>
        <v>0</v>
      </c>
      <c r="N179" s="171">
        <v>0</v>
      </c>
      <c r="O179" s="171">
        <v>1</v>
      </c>
      <c r="P179" s="171">
        <v>1</v>
      </c>
      <c r="Q179" s="171">
        <v>0</v>
      </c>
      <c r="R179" s="171">
        <v>0</v>
      </c>
      <c r="S179" s="171">
        <v>0</v>
      </c>
      <c r="T179" s="171">
        <v>0</v>
      </c>
      <c r="U179" s="169">
        <f t="shared" si="103"/>
        <v>2</v>
      </c>
      <c r="V179" s="170">
        <f t="shared" si="72"/>
        <v>17</v>
      </c>
      <c r="W179" s="171">
        <v>0</v>
      </c>
      <c r="X179" s="171">
        <v>0</v>
      </c>
      <c r="Y179" s="171">
        <v>0</v>
      </c>
      <c r="Z179" s="171">
        <v>0</v>
      </c>
      <c r="AA179" s="171">
        <v>0</v>
      </c>
      <c r="AB179" s="171">
        <v>0</v>
      </c>
      <c r="AC179" s="171">
        <v>0</v>
      </c>
      <c r="AD179" s="171">
        <v>0</v>
      </c>
      <c r="AE179" s="171">
        <v>0</v>
      </c>
      <c r="AF179" s="171">
        <v>0</v>
      </c>
      <c r="AG179" s="171">
        <v>0</v>
      </c>
      <c r="AH179" s="168">
        <f t="shared" si="104"/>
        <v>0</v>
      </c>
      <c r="AI179" s="171">
        <v>0</v>
      </c>
      <c r="AJ179" s="171">
        <v>0</v>
      </c>
      <c r="AK179" s="171">
        <v>0</v>
      </c>
      <c r="AL179" s="171">
        <v>2</v>
      </c>
      <c r="AM179" s="169">
        <f t="shared" si="105"/>
        <v>2</v>
      </c>
      <c r="AN179" s="170">
        <f t="shared" si="75"/>
        <v>17</v>
      </c>
      <c r="AO179" s="171">
        <v>0</v>
      </c>
      <c r="AP179" s="171">
        <v>0</v>
      </c>
      <c r="AQ179" s="171">
        <v>2</v>
      </c>
      <c r="AR179" s="171">
        <v>0</v>
      </c>
      <c r="AS179" s="170">
        <f t="shared" si="106"/>
        <v>17</v>
      </c>
      <c r="AT179" s="171">
        <v>0</v>
      </c>
      <c r="AU179" s="171">
        <v>0</v>
      </c>
      <c r="AV179" s="171">
        <v>0</v>
      </c>
      <c r="AW179" s="171">
        <v>0</v>
      </c>
      <c r="AX179" s="171">
        <v>0</v>
      </c>
      <c r="AY179" s="171">
        <v>0</v>
      </c>
      <c r="AZ179" s="171">
        <v>0</v>
      </c>
      <c r="BA179" s="168">
        <f t="shared" si="107"/>
        <v>0</v>
      </c>
      <c r="BB179" s="171">
        <v>0</v>
      </c>
      <c r="BC179" s="171">
        <v>1</v>
      </c>
      <c r="BD179" s="171">
        <v>0</v>
      </c>
      <c r="BE179" s="171">
        <v>0</v>
      </c>
      <c r="BF179" s="171">
        <v>0</v>
      </c>
      <c r="BG179" s="171">
        <v>0</v>
      </c>
      <c r="BH179" s="171">
        <v>3</v>
      </c>
      <c r="BI179" s="171">
        <v>0</v>
      </c>
      <c r="BJ179" s="171">
        <v>0</v>
      </c>
      <c r="BK179" s="171">
        <v>0</v>
      </c>
      <c r="BL179" s="169">
        <f t="shared" si="108"/>
        <v>4</v>
      </c>
      <c r="BM179" s="170">
        <f t="shared" si="109"/>
        <v>44</v>
      </c>
      <c r="BN179" s="171">
        <v>0</v>
      </c>
      <c r="BO179" s="171">
        <v>0</v>
      </c>
      <c r="BP179" s="171">
        <v>0</v>
      </c>
      <c r="BQ179" s="171">
        <v>0</v>
      </c>
      <c r="BR179" s="171">
        <v>0</v>
      </c>
      <c r="BS179" s="171">
        <v>0</v>
      </c>
      <c r="BT179" s="171">
        <v>0</v>
      </c>
      <c r="BU179" s="171">
        <v>0</v>
      </c>
      <c r="BV179" s="171">
        <v>1</v>
      </c>
      <c r="BW179" s="171">
        <v>0</v>
      </c>
      <c r="BX179" s="171">
        <v>0</v>
      </c>
      <c r="BY179" s="171">
        <v>0</v>
      </c>
      <c r="BZ179" s="168">
        <f t="shared" si="110"/>
        <v>1</v>
      </c>
      <c r="CA179" s="171">
        <v>2</v>
      </c>
      <c r="CB179" s="171">
        <v>0</v>
      </c>
      <c r="CC179" s="147">
        <f t="shared" si="81"/>
        <v>2</v>
      </c>
      <c r="CD179" s="148">
        <f t="shared" si="82"/>
        <v>16</v>
      </c>
      <c r="CE179" s="1">
        <f t="shared" si="98"/>
        <v>111</v>
      </c>
      <c r="CF179" s="150">
        <f t="shared" si="99"/>
        <v>71</v>
      </c>
      <c r="CG179" s="5" t="str">
        <f t="shared" si="100"/>
        <v>вело</v>
      </c>
      <c r="CH179" s="144" t="str">
        <f t="shared" si="101"/>
        <v>3 к.с.</v>
      </c>
      <c r="CI179" s="2">
        <f>CE179</f>
        <v>111</v>
      </c>
      <c r="CJ179" s="2">
        <f>CE180</f>
        <v>118</v>
      </c>
      <c r="CK179" s="2">
        <f>CE181</f>
        <v>110</v>
      </c>
    </row>
    <row r="180" spans="1:86" s="2" customFormat="1" ht="15.75">
      <c r="A180" s="2">
        <v>71</v>
      </c>
      <c r="B180" s="3" t="str">
        <f>VLOOKUP(A180,регістрація!B:AB,5,FALSE)</f>
        <v>вело</v>
      </c>
      <c r="C180" s="10" t="str">
        <f>VLOOKUP(A180,регістрація!B:AB,6,FALSE)</f>
        <v>3 к.с.</v>
      </c>
      <c r="D180" s="145" t="s">
        <v>375</v>
      </c>
      <c r="E180" s="144"/>
      <c r="F180" s="165"/>
      <c r="G180" s="165"/>
      <c r="H180" s="165"/>
      <c r="I180" s="165"/>
      <c r="J180" s="165"/>
      <c r="K180" s="165"/>
      <c r="L180" s="165"/>
      <c r="M180" s="168">
        <f t="shared" si="102"/>
        <v>0</v>
      </c>
      <c r="N180" s="165">
        <v>1</v>
      </c>
      <c r="O180" s="165">
        <v>1</v>
      </c>
      <c r="P180" s="165">
        <v>1</v>
      </c>
      <c r="Q180" s="165"/>
      <c r="R180" s="165"/>
      <c r="S180" s="165"/>
      <c r="T180" s="165"/>
      <c r="U180" s="169">
        <f t="shared" si="103"/>
        <v>3</v>
      </c>
      <c r="V180" s="170">
        <f>15-M180+U180</f>
        <v>18</v>
      </c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8">
        <f t="shared" si="104"/>
        <v>0</v>
      </c>
      <c r="AI180" s="165"/>
      <c r="AJ180" s="165"/>
      <c r="AK180" s="165">
        <v>2</v>
      </c>
      <c r="AL180" s="165">
        <v>2</v>
      </c>
      <c r="AM180" s="169">
        <f t="shared" si="105"/>
        <v>4</v>
      </c>
      <c r="AN180" s="170">
        <f>15-AH180+AM180</f>
        <v>19</v>
      </c>
      <c r="AO180" s="166"/>
      <c r="AP180" s="165"/>
      <c r="AQ180" s="165">
        <v>2</v>
      </c>
      <c r="AR180" s="165"/>
      <c r="AS180" s="170">
        <f t="shared" si="106"/>
        <v>17</v>
      </c>
      <c r="AT180" s="165"/>
      <c r="AU180" s="165"/>
      <c r="AV180" s="165"/>
      <c r="AW180" s="165"/>
      <c r="AX180" s="165"/>
      <c r="AY180" s="165"/>
      <c r="AZ180" s="165"/>
      <c r="BA180" s="168">
        <f t="shared" si="107"/>
        <v>0</v>
      </c>
      <c r="BB180" s="165"/>
      <c r="BC180" s="165"/>
      <c r="BD180" s="165"/>
      <c r="BE180" s="165"/>
      <c r="BF180" s="165"/>
      <c r="BG180" s="165"/>
      <c r="BH180" s="165">
        <v>4</v>
      </c>
      <c r="BI180" s="165">
        <v>2</v>
      </c>
      <c r="BJ180" s="165"/>
      <c r="BK180" s="165"/>
      <c r="BL180" s="169">
        <f t="shared" si="108"/>
        <v>6</v>
      </c>
      <c r="BM180" s="170">
        <f t="shared" si="109"/>
        <v>46</v>
      </c>
      <c r="BN180" s="165"/>
      <c r="BO180" s="165">
        <v>1</v>
      </c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5"/>
      <c r="BZ180" s="168">
        <f t="shared" si="110"/>
        <v>1</v>
      </c>
      <c r="CA180" s="165">
        <v>3</v>
      </c>
      <c r="CB180" s="165">
        <v>1</v>
      </c>
      <c r="CC180" s="147">
        <f aca="true" t="shared" si="111" ref="CC180:CC213">SUM(CA180:CB180)</f>
        <v>4</v>
      </c>
      <c r="CD180" s="148">
        <f aca="true" t="shared" si="112" ref="CD180:CD213">15+CC180-BZ180</f>
        <v>18</v>
      </c>
      <c r="CE180" s="1">
        <f t="shared" si="98"/>
        <v>118</v>
      </c>
      <c r="CF180" s="150">
        <f t="shared" si="99"/>
        <v>71</v>
      </c>
      <c r="CG180" s="5" t="str">
        <f t="shared" si="100"/>
        <v>вело</v>
      </c>
      <c r="CH180" s="144" t="str">
        <f t="shared" si="101"/>
        <v>3 к.с.</v>
      </c>
    </row>
    <row r="181" spans="1:86" s="2" customFormat="1" ht="15.75">
      <c r="A181" s="2">
        <v>71</v>
      </c>
      <c r="B181" s="3" t="str">
        <f>VLOOKUP(A181,регістрація!B:AB,5,FALSE)</f>
        <v>вело</v>
      </c>
      <c r="C181" s="10" t="str">
        <f>VLOOKUP(A181,регістрація!B:AB,6,FALSE)</f>
        <v>3 к.с.</v>
      </c>
      <c r="D181" s="145" t="s">
        <v>369</v>
      </c>
      <c r="E181" s="144"/>
      <c r="F181" s="165"/>
      <c r="G181" s="165"/>
      <c r="H181" s="165"/>
      <c r="I181" s="165"/>
      <c r="J181" s="165"/>
      <c r="K181" s="165"/>
      <c r="L181" s="165"/>
      <c r="M181" s="168">
        <f t="shared" si="102"/>
        <v>0</v>
      </c>
      <c r="N181" s="165"/>
      <c r="O181" s="171">
        <v>1</v>
      </c>
      <c r="P181" s="165"/>
      <c r="Q181" s="165"/>
      <c r="R181" s="165"/>
      <c r="S181" s="165"/>
      <c r="T181" s="165"/>
      <c r="U181" s="169">
        <f t="shared" si="103"/>
        <v>1</v>
      </c>
      <c r="V181" s="170">
        <f>15-M181+U181</f>
        <v>16</v>
      </c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8">
        <f t="shared" si="104"/>
        <v>0</v>
      </c>
      <c r="AI181" s="165"/>
      <c r="AJ181" s="165"/>
      <c r="AK181" s="165"/>
      <c r="AL181" s="165"/>
      <c r="AM181" s="169">
        <f t="shared" si="105"/>
        <v>0</v>
      </c>
      <c r="AN181" s="170">
        <f>15-AH181+AM181</f>
        <v>15</v>
      </c>
      <c r="AO181" s="166"/>
      <c r="AP181" s="165"/>
      <c r="AQ181" s="171">
        <v>2</v>
      </c>
      <c r="AR181" s="165"/>
      <c r="AS181" s="170">
        <f t="shared" si="106"/>
        <v>17</v>
      </c>
      <c r="AT181" s="165"/>
      <c r="AU181" s="165"/>
      <c r="AV181" s="165"/>
      <c r="AW181" s="165"/>
      <c r="AX181" s="165"/>
      <c r="AY181" s="165"/>
      <c r="AZ181" s="165"/>
      <c r="BA181" s="168">
        <f t="shared" si="107"/>
        <v>0</v>
      </c>
      <c r="BB181" s="165"/>
      <c r="BC181" s="165"/>
      <c r="BD181" s="171">
        <v>1</v>
      </c>
      <c r="BE181" s="165"/>
      <c r="BF181" s="165"/>
      <c r="BG181" s="165"/>
      <c r="BH181" s="171">
        <v>4</v>
      </c>
      <c r="BI181" s="165"/>
      <c r="BJ181" s="165"/>
      <c r="BK181" s="165"/>
      <c r="BL181" s="169">
        <f t="shared" si="108"/>
        <v>5</v>
      </c>
      <c r="BM181" s="170">
        <f t="shared" si="109"/>
        <v>45</v>
      </c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8">
        <f t="shared" si="110"/>
        <v>0</v>
      </c>
      <c r="CA181" s="171">
        <v>2</v>
      </c>
      <c r="CB181" s="165"/>
      <c r="CC181" s="147">
        <f t="shared" si="111"/>
        <v>2</v>
      </c>
      <c r="CD181" s="148">
        <f t="shared" si="112"/>
        <v>17</v>
      </c>
      <c r="CE181" s="1">
        <f t="shared" si="98"/>
        <v>110</v>
      </c>
      <c r="CF181" s="150">
        <f t="shared" si="99"/>
        <v>71</v>
      </c>
      <c r="CG181" s="5" t="str">
        <f t="shared" si="100"/>
        <v>вело</v>
      </c>
      <c r="CH181" s="144" t="str">
        <f t="shared" si="101"/>
        <v>3 к.с.</v>
      </c>
    </row>
    <row r="182" spans="1:89" s="2" customFormat="1" ht="15.75">
      <c r="A182" s="2">
        <v>72</v>
      </c>
      <c r="B182" s="3" t="str">
        <f>VLOOKUP(A182,регістрація!B:AB,5,FALSE)</f>
        <v>водний</v>
      </c>
      <c r="C182" s="10" t="str">
        <f>VLOOKUP(A182,регістрація!B:AB,6,FALSE)</f>
        <v>3 с.с.</v>
      </c>
      <c r="D182" s="145" t="s">
        <v>373</v>
      </c>
      <c r="E182" s="144"/>
      <c r="F182" s="164"/>
      <c r="G182" s="164"/>
      <c r="H182" s="167"/>
      <c r="I182" s="167"/>
      <c r="J182" s="167"/>
      <c r="K182" s="167"/>
      <c r="L182" s="167"/>
      <c r="M182" s="168">
        <f t="shared" si="102"/>
        <v>0</v>
      </c>
      <c r="N182" s="167"/>
      <c r="O182" s="167"/>
      <c r="P182" s="164"/>
      <c r="Q182" s="167"/>
      <c r="R182" s="167"/>
      <c r="S182" s="167"/>
      <c r="T182" s="167"/>
      <c r="U182" s="169">
        <f t="shared" si="103"/>
        <v>0</v>
      </c>
      <c r="V182" s="170">
        <f aca="true" t="shared" si="113" ref="V182:V213">15-M182+U182</f>
        <v>15</v>
      </c>
      <c r="W182" s="171"/>
      <c r="X182" s="167"/>
      <c r="Y182" s="167"/>
      <c r="Z182" s="167"/>
      <c r="AA182" s="167"/>
      <c r="AB182" s="167"/>
      <c r="AC182" s="164"/>
      <c r="AD182" s="164"/>
      <c r="AE182" s="164"/>
      <c r="AF182" s="167"/>
      <c r="AG182" s="167"/>
      <c r="AH182" s="168">
        <f t="shared" si="104"/>
        <v>0</v>
      </c>
      <c r="AI182" s="167"/>
      <c r="AJ182" s="167"/>
      <c r="AK182" s="167"/>
      <c r="AL182" s="164">
        <v>2</v>
      </c>
      <c r="AM182" s="169">
        <f t="shared" si="105"/>
        <v>2</v>
      </c>
      <c r="AN182" s="170">
        <f aca="true" t="shared" si="114" ref="AN182:AN213">15-AH182+AM182</f>
        <v>17</v>
      </c>
      <c r="AO182" s="167"/>
      <c r="AP182" s="167"/>
      <c r="AQ182" s="164"/>
      <c r="AR182" s="167"/>
      <c r="AS182" s="170">
        <f t="shared" si="106"/>
        <v>15</v>
      </c>
      <c r="AT182" s="164">
        <v>1</v>
      </c>
      <c r="AU182" s="164">
        <v>1</v>
      </c>
      <c r="AV182" s="164"/>
      <c r="AW182" s="164"/>
      <c r="AX182" s="164"/>
      <c r="AY182" s="164"/>
      <c r="AZ182" s="167"/>
      <c r="BA182" s="168">
        <f t="shared" si="107"/>
        <v>2</v>
      </c>
      <c r="BB182" s="167"/>
      <c r="BC182" s="167"/>
      <c r="BD182" s="167"/>
      <c r="BE182" s="167"/>
      <c r="BF182" s="164"/>
      <c r="BG182" s="164">
        <v>2</v>
      </c>
      <c r="BH182" s="164"/>
      <c r="BI182" s="167"/>
      <c r="BJ182" s="167"/>
      <c r="BK182" s="167"/>
      <c r="BL182" s="169">
        <f t="shared" si="108"/>
        <v>2</v>
      </c>
      <c r="BM182" s="170">
        <f t="shared" si="109"/>
        <v>40</v>
      </c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7"/>
      <c r="BY182" s="167"/>
      <c r="BZ182" s="168">
        <f t="shared" si="110"/>
        <v>0</v>
      </c>
      <c r="CA182" s="167"/>
      <c r="CB182" s="164"/>
      <c r="CC182" s="147">
        <f t="shared" si="111"/>
        <v>0</v>
      </c>
      <c r="CD182" s="148">
        <f t="shared" si="112"/>
        <v>15</v>
      </c>
      <c r="CE182" s="1">
        <f t="shared" si="98"/>
        <v>102</v>
      </c>
      <c r="CF182" s="150">
        <f t="shared" si="99"/>
        <v>72</v>
      </c>
      <c r="CG182" s="5" t="str">
        <f t="shared" si="100"/>
        <v>водний</v>
      </c>
      <c r="CH182" s="144" t="str">
        <f t="shared" si="101"/>
        <v>3 с.с.</v>
      </c>
      <c r="CI182" s="2">
        <f>CE182</f>
        <v>102</v>
      </c>
      <c r="CJ182" s="2">
        <f>CE183</f>
        <v>100</v>
      </c>
      <c r="CK182" s="2">
        <f>CE184</f>
        <v>105</v>
      </c>
    </row>
    <row r="183" spans="1:86" s="2" customFormat="1" ht="15.75">
      <c r="A183" s="2">
        <v>72</v>
      </c>
      <c r="B183" s="3" t="str">
        <f>VLOOKUP(A183,регістрація!B:AB,5,FALSE)</f>
        <v>водний</v>
      </c>
      <c r="C183" s="10" t="str">
        <f>VLOOKUP(A183,регістрація!B:AB,6,FALSE)</f>
        <v>3 с.с.</v>
      </c>
      <c r="D183" s="145" t="s">
        <v>366</v>
      </c>
      <c r="E183" s="144"/>
      <c r="F183" s="164"/>
      <c r="G183" s="164"/>
      <c r="H183" s="167"/>
      <c r="I183" s="167"/>
      <c r="J183" s="167"/>
      <c r="K183" s="167"/>
      <c r="L183" s="167"/>
      <c r="M183" s="168">
        <f t="shared" si="102"/>
        <v>0</v>
      </c>
      <c r="N183" s="167"/>
      <c r="O183" s="167"/>
      <c r="P183" s="164">
        <v>1</v>
      </c>
      <c r="Q183" s="167"/>
      <c r="R183" s="167"/>
      <c r="S183" s="167"/>
      <c r="T183" s="167"/>
      <c r="U183" s="169">
        <f t="shared" si="103"/>
        <v>1</v>
      </c>
      <c r="V183" s="170">
        <f t="shared" si="113"/>
        <v>16</v>
      </c>
      <c r="W183" s="171"/>
      <c r="X183" s="167"/>
      <c r="Y183" s="167"/>
      <c r="Z183" s="167"/>
      <c r="AA183" s="167"/>
      <c r="AB183" s="167"/>
      <c r="AC183" s="164"/>
      <c r="AD183" s="164"/>
      <c r="AE183" s="164"/>
      <c r="AF183" s="167"/>
      <c r="AG183" s="167"/>
      <c r="AH183" s="168">
        <f t="shared" si="104"/>
        <v>0</v>
      </c>
      <c r="AI183" s="167"/>
      <c r="AJ183" s="167"/>
      <c r="AK183" s="167"/>
      <c r="AL183" s="164">
        <v>3</v>
      </c>
      <c r="AM183" s="169">
        <f t="shared" si="105"/>
        <v>3</v>
      </c>
      <c r="AN183" s="170">
        <f t="shared" si="114"/>
        <v>18</v>
      </c>
      <c r="AO183" s="167"/>
      <c r="AP183" s="167"/>
      <c r="AQ183" s="164"/>
      <c r="AR183" s="167"/>
      <c r="AS183" s="170">
        <f t="shared" si="106"/>
        <v>15</v>
      </c>
      <c r="AT183" s="164"/>
      <c r="AU183" s="164"/>
      <c r="AV183" s="164"/>
      <c r="AW183" s="164">
        <v>4</v>
      </c>
      <c r="AX183" s="164"/>
      <c r="AY183" s="164"/>
      <c r="AZ183" s="167"/>
      <c r="BA183" s="168">
        <f t="shared" si="107"/>
        <v>4</v>
      </c>
      <c r="BB183" s="167"/>
      <c r="BC183" s="167"/>
      <c r="BD183" s="167"/>
      <c r="BE183" s="167"/>
      <c r="BF183" s="164">
        <v>2</v>
      </c>
      <c r="BG183" s="164">
        <v>1</v>
      </c>
      <c r="BH183" s="164">
        <v>1</v>
      </c>
      <c r="BI183" s="167"/>
      <c r="BJ183" s="167"/>
      <c r="BK183" s="167"/>
      <c r="BL183" s="169">
        <f t="shared" si="108"/>
        <v>4</v>
      </c>
      <c r="BM183" s="170">
        <f t="shared" si="109"/>
        <v>40</v>
      </c>
      <c r="BN183" s="164"/>
      <c r="BO183" s="164"/>
      <c r="BP183" s="164"/>
      <c r="BQ183" s="164">
        <v>2</v>
      </c>
      <c r="BR183" s="164"/>
      <c r="BS183" s="164"/>
      <c r="BT183" s="164"/>
      <c r="BU183" s="164"/>
      <c r="BV183" s="164">
        <v>3</v>
      </c>
      <c r="BW183" s="164"/>
      <c r="BX183" s="167"/>
      <c r="BY183" s="167"/>
      <c r="BZ183" s="168">
        <f t="shared" si="110"/>
        <v>5</v>
      </c>
      <c r="CA183" s="167"/>
      <c r="CB183" s="164">
        <v>1</v>
      </c>
      <c r="CC183" s="147">
        <f t="shared" si="111"/>
        <v>1</v>
      </c>
      <c r="CD183" s="148">
        <f t="shared" si="112"/>
        <v>11</v>
      </c>
      <c r="CE183" s="1">
        <f t="shared" si="98"/>
        <v>100</v>
      </c>
      <c r="CF183" s="150">
        <f t="shared" si="99"/>
        <v>72</v>
      </c>
      <c r="CG183" s="5" t="str">
        <f t="shared" si="100"/>
        <v>водний</v>
      </c>
      <c r="CH183" s="144" t="str">
        <f t="shared" si="101"/>
        <v>3 с.с.</v>
      </c>
    </row>
    <row r="184" spans="1:86" s="2" customFormat="1" ht="15.75">
      <c r="A184" s="2">
        <v>72</v>
      </c>
      <c r="B184" s="3" t="str">
        <f>VLOOKUP(A184,регістрація!B:AB,5,FALSE)</f>
        <v>водний</v>
      </c>
      <c r="C184" s="10" t="str">
        <f>VLOOKUP(A184,регістрація!B:AB,6,FALSE)</f>
        <v>3 с.с.</v>
      </c>
      <c r="D184" s="145" t="s">
        <v>385</v>
      </c>
      <c r="E184" s="144"/>
      <c r="M184" s="146">
        <f aca="true" t="shared" si="115" ref="M184:M213">SUM(F184:L184)</f>
        <v>0</v>
      </c>
      <c r="U184" s="147">
        <f aca="true" t="shared" si="116" ref="U184:U213">SUM(N184:T184)</f>
        <v>0</v>
      </c>
      <c r="V184" s="148">
        <f t="shared" si="113"/>
        <v>15</v>
      </c>
      <c r="AH184" s="146">
        <f aca="true" t="shared" si="117" ref="AH184:AH213">SUM(W184:AG184)</f>
        <v>0</v>
      </c>
      <c r="AL184" s="2">
        <v>3</v>
      </c>
      <c r="AM184" s="147">
        <f aca="true" t="shared" si="118" ref="AM184:AM213">SUM(AI184:AL184)</f>
        <v>3</v>
      </c>
      <c r="AN184" s="148">
        <f t="shared" si="114"/>
        <v>18</v>
      </c>
      <c r="AO184" s="149"/>
      <c r="AS184" s="148">
        <f aca="true" t="shared" si="119" ref="AS184:AS213">15+AP184+AQ184+AR184-AO184</f>
        <v>15</v>
      </c>
      <c r="BA184" s="146">
        <f aca="true" t="shared" si="120" ref="BA184:BA213">SUM(AT184:AZ184)</f>
        <v>0</v>
      </c>
      <c r="BF184" s="2">
        <v>2</v>
      </c>
      <c r="BL184" s="147">
        <f aca="true" t="shared" si="121" ref="BL184:BL213">SUM(BB184:BK184)</f>
        <v>2</v>
      </c>
      <c r="BM184" s="148">
        <f aca="true" t="shared" si="122" ref="BM184:BM213">40+BL184-BA184</f>
        <v>42</v>
      </c>
      <c r="BZ184" s="146">
        <f aca="true" t="shared" si="123" ref="BZ184:BZ213">SUM(BN184:BY184)</f>
        <v>0</v>
      </c>
      <c r="CC184" s="147">
        <f t="shared" si="111"/>
        <v>0</v>
      </c>
      <c r="CD184" s="148">
        <f t="shared" si="112"/>
        <v>15</v>
      </c>
      <c r="CE184" s="1">
        <f t="shared" si="98"/>
        <v>105</v>
      </c>
      <c r="CF184" s="150">
        <f t="shared" si="99"/>
        <v>72</v>
      </c>
      <c r="CG184" s="5" t="str">
        <f t="shared" si="100"/>
        <v>водний</v>
      </c>
      <c r="CH184" s="144" t="str">
        <f t="shared" si="101"/>
        <v>3 с.с.</v>
      </c>
    </row>
    <row r="185" spans="1:88" s="2" customFormat="1" ht="15.75">
      <c r="A185" s="2">
        <v>73</v>
      </c>
      <c r="B185" s="3" t="str">
        <f>VLOOKUP(A185,регістрація!B:AB,5,FALSE)</f>
        <v>водний</v>
      </c>
      <c r="C185" s="10" t="str">
        <f>VLOOKUP(A185,регістрація!B:AB,6,FALSE)</f>
        <v>1 к.с.</v>
      </c>
      <c r="D185" s="145" t="s">
        <v>384</v>
      </c>
      <c r="E185" s="144"/>
      <c r="M185" s="146">
        <f t="shared" si="115"/>
        <v>0</v>
      </c>
      <c r="P185" s="2">
        <v>1</v>
      </c>
      <c r="U185" s="147">
        <f t="shared" si="116"/>
        <v>1</v>
      </c>
      <c r="V185" s="148">
        <f t="shared" si="113"/>
        <v>16</v>
      </c>
      <c r="AH185" s="146">
        <f t="shared" si="117"/>
        <v>0</v>
      </c>
      <c r="AL185" s="2">
        <v>3</v>
      </c>
      <c r="AM185" s="147">
        <f t="shared" si="118"/>
        <v>3</v>
      </c>
      <c r="AN185" s="148">
        <f t="shared" si="114"/>
        <v>18</v>
      </c>
      <c r="AO185" s="149"/>
      <c r="AS185" s="148">
        <f t="shared" si="119"/>
        <v>15</v>
      </c>
      <c r="BA185" s="146">
        <f t="shared" si="120"/>
        <v>0</v>
      </c>
      <c r="BG185" s="2">
        <v>2</v>
      </c>
      <c r="BJ185" s="2">
        <v>1</v>
      </c>
      <c r="BL185" s="147">
        <f t="shared" si="121"/>
        <v>3</v>
      </c>
      <c r="BM185" s="148">
        <f t="shared" si="122"/>
        <v>43</v>
      </c>
      <c r="BZ185" s="146">
        <f t="shared" si="123"/>
        <v>0</v>
      </c>
      <c r="CB185" s="2">
        <v>1</v>
      </c>
      <c r="CC185" s="147">
        <f t="shared" si="111"/>
        <v>1</v>
      </c>
      <c r="CD185" s="148">
        <f t="shared" si="112"/>
        <v>16</v>
      </c>
      <c r="CE185" s="1">
        <f t="shared" si="98"/>
        <v>108</v>
      </c>
      <c r="CF185" s="150">
        <f t="shared" si="99"/>
        <v>73</v>
      </c>
      <c r="CG185" s="5" t="str">
        <f t="shared" si="100"/>
        <v>водний</v>
      </c>
      <c r="CH185" s="144" t="str">
        <f t="shared" si="101"/>
        <v>1 к.с.</v>
      </c>
      <c r="CI185" s="2">
        <f>CE185</f>
        <v>108</v>
      </c>
      <c r="CJ185" s="2">
        <f>CE186</f>
        <v>111</v>
      </c>
    </row>
    <row r="186" spans="1:86" s="2" customFormat="1" ht="15.75">
      <c r="A186" s="2">
        <v>73</v>
      </c>
      <c r="B186" s="3" t="str">
        <f>VLOOKUP(A186,регістрація!B:AB,5,FALSE)</f>
        <v>водний</v>
      </c>
      <c r="C186" s="10" t="str">
        <f>VLOOKUP(A186,регістрація!B:AB,6,FALSE)</f>
        <v>1 к.с.</v>
      </c>
      <c r="D186" s="145" t="s">
        <v>383</v>
      </c>
      <c r="E186" s="144"/>
      <c r="F186" s="171">
        <v>0</v>
      </c>
      <c r="G186" s="171">
        <v>0</v>
      </c>
      <c r="H186" s="171">
        <v>0</v>
      </c>
      <c r="I186" s="171">
        <v>0</v>
      </c>
      <c r="J186" s="171">
        <v>0</v>
      </c>
      <c r="K186" s="171">
        <v>0</v>
      </c>
      <c r="L186" s="171">
        <v>0</v>
      </c>
      <c r="M186" s="168">
        <f>SUM(F186:L186)</f>
        <v>0</v>
      </c>
      <c r="N186" s="171">
        <v>1</v>
      </c>
      <c r="O186" s="171">
        <v>0</v>
      </c>
      <c r="P186" s="171">
        <v>0</v>
      </c>
      <c r="Q186" s="171">
        <v>0</v>
      </c>
      <c r="R186" s="171">
        <v>0</v>
      </c>
      <c r="S186" s="171">
        <v>0</v>
      </c>
      <c r="T186" s="171">
        <v>0</v>
      </c>
      <c r="U186" s="169">
        <f>SUM(N186:T186)</f>
        <v>1</v>
      </c>
      <c r="V186" s="170">
        <f t="shared" si="113"/>
        <v>16</v>
      </c>
      <c r="W186" s="171">
        <v>0</v>
      </c>
      <c r="X186" s="171">
        <v>0</v>
      </c>
      <c r="Y186" s="171">
        <v>0</v>
      </c>
      <c r="Z186" s="171">
        <v>0</v>
      </c>
      <c r="AA186" s="171">
        <v>0</v>
      </c>
      <c r="AB186" s="171">
        <v>0</v>
      </c>
      <c r="AC186" s="171">
        <v>0</v>
      </c>
      <c r="AD186" s="171">
        <v>0</v>
      </c>
      <c r="AE186" s="171">
        <v>0</v>
      </c>
      <c r="AF186" s="171">
        <v>0</v>
      </c>
      <c r="AG186" s="171">
        <v>0</v>
      </c>
      <c r="AH186" s="168">
        <f>SUM(W186:AG186)</f>
        <v>0</v>
      </c>
      <c r="AI186" s="171">
        <v>0</v>
      </c>
      <c r="AJ186" s="171">
        <v>0</v>
      </c>
      <c r="AK186" s="171">
        <v>0</v>
      </c>
      <c r="AL186" s="171">
        <v>3</v>
      </c>
      <c r="AM186" s="169">
        <f>SUM(AI186:AL186)</f>
        <v>3</v>
      </c>
      <c r="AN186" s="170">
        <f t="shared" si="114"/>
        <v>18</v>
      </c>
      <c r="AO186" s="171">
        <v>0</v>
      </c>
      <c r="AP186" s="171">
        <v>0</v>
      </c>
      <c r="AQ186" s="171">
        <v>0</v>
      </c>
      <c r="AR186" s="171">
        <v>0</v>
      </c>
      <c r="AS186" s="170">
        <f>15+SUM(AP186:AR186)-AO186</f>
        <v>15</v>
      </c>
      <c r="AT186" s="171">
        <v>0</v>
      </c>
      <c r="AU186" s="171">
        <v>0</v>
      </c>
      <c r="AV186" s="171">
        <v>0</v>
      </c>
      <c r="AW186" s="171">
        <v>0</v>
      </c>
      <c r="AX186" s="171">
        <v>0</v>
      </c>
      <c r="AY186" s="171">
        <v>0</v>
      </c>
      <c r="AZ186" s="171">
        <v>0</v>
      </c>
      <c r="BA186" s="168">
        <f>SUM(AT186:AZ186)</f>
        <v>0</v>
      </c>
      <c r="BB186" s="171">
        <v>0</v>
      </c>
      <c r="BC186" s="171">
        <v>0</v>
      </c>
      <c r="BD186" s="171">
        <v>0</v>
      </c>
      <c r="BE186" s="171">
        <v>0</v>
      </c>
      <c r="BF186" s="171">
        <v>0</v>
      </c>
      <c r="BG186" s="171">
        <v>1</v>
      </c>
      <c r="BH186" s="171">
        <v>0</v>
      </c>
      <c r="BI186" s="171">
        <v>0</v>
      </c>
      <c r="BJ186" s="171">
        <v>0</v>
      </c>
      <c r="BK186" s="171">
        <v>3</v>
      </c>
      <c r="BL186" s="169">
        <f>SUM(BB186:BK186)</f>
        <v>4</v>
      </c>
      <c r="BM186" s="170">
        <f>40-BA186+BL186</f>
        <v>44</v>
      </c>
      <c r="BN186" s="171">
        <v>0</v>
      </c>
      <c r="BO186" s="171">
        <v>0</v>
      </c>
      <c r="BP186" s="171">
        <v>0</v>
      </c>
      <c r="BQ186" s="171">
        <v>0</v>
      </c>
      <c r="BR186" s="171">
        <v>0</v>
      </c>
      <c r="BS186" s="171">
        <v>0</v>
      </c>
      <c r="BT186" s="171">
        <v>0</v>
      </c>
      <c r="BU186" s="171">
        <v>0</v>
      </c>
      <c r="BV186" s="171">
        <v>0</v>
      </c>
      <c r="BW186" s="171">
        <v>1</v>
      </c>
      <c r="BX186" s="171">
        <v>0</v>
      </c>
      <c r="BY186" s="171">
        <v>0</v>
      </c>
      <c r="BZ186" s="168">
        <f>SUM(BN186:BY186)</f>
        <v>1</v>
      </c>
      <c r="CA186" s="171">
        <v>2</v>
      </c>
      <c r="CB186" s="171">
        <v>2</v>
      </c>
      <c r="CC186" s="147">
        <f t="shared" si="111"/>
        <v>4</v>
      </c>
      <c r="CD186" s="148">
        <f t="shared" si="112"/>
        <v>18</v>
      </c>
      <c r="CE186" s="1">
        <f t="shared" si="98"/>
        <v>111</v>
      </c>
      <c r="CF186" s="150">
        <f t="shared" si="99"/>
        <v>73</v>
      </c>
      <c r="CG186" s="5" t="str">
        <f t="shared" si="100"/>
        <v>водний</v>
      </c>
      <c r="CH186" s="144" t="str">
        <f t="shared" si="101"/>
        <v>1 к.с.</v>
      </c>
    </row>
    <row r="187" spans="1:91" s="2" customFormat="1" ht="15.75">
      <c r="A187" s="2">
        <v>74</v>
      </c>
      <c r="B187" s="3" t="str">
        <f>VLOOKUP(A187,регістрація!B:AB,5,FALSE)</f>
        <v>лижний</v>
      </c>
      <c r="C187" s="10" t="str">
        <f>VLOOKUP(A187,регістрація!B:AB,6,FALSE)</f>
        <v>3 с.с.</v>
      </c>
      <c r="D187" s="145" t="s">
        <v>371</v>
      </c>
      <c r="E187" s="144"/>
      <c r="F187" s="165"/>
      <c r="G187" s="165"/>
      <c r="H187" s="165"/>
      <c r="I187" s="165"/>
      <c r="J187" s="165"/>
      <c r="K187" s="165"/>
      <c r="L187" s="165"/>
      <c r="M187" s="168">
        <f>SUM(F187:L187)</f>
        <v>0</v>
      </c>
      <c r="N187" s="165"/>
      <c r="O187" s="165"/>
      <c r="P187" s="165">
        <v>1</v>
      </c>
      <c r="Q187" s="165"/>
      <c r="R187" s="165"/>
      <c r="S187" s="165"/>
      <c r="T187" s="165"/>
      <c r="U187" s="169">
        <f>SUM(N187:T187)</f>
        <v>1</v>
      </c>
      <c r="V187" s="170">
        <f>15-M187+U187</f>
        <v>16</v>
      </c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8">
        <f>SUM(W187:AG187)</f>
        <v>0</v>
      </c>
      <c r="AI187" s="165"/>
      <c r="AJ187" s="165"/>
      <c r="AK187" s="165"/>
      <c r="AL187" s="165">
        <v>1</v>
      </c>
      <c r="AM187" s="169">
        <f>SUM(AI187:AL187)</f>
        <v>1</v>
      </c>
      <c r="AN187" s="170">
        <f>15-AH187+AM187</f>
        <v>16</v>
      </c>
      <c r="AO187" s="166"/>
      <c r="AP187" s="165"/>
      <c r="AQ187" s="165"/>
      <c r="AR187" s="165"/>
      <c r="AS187" s="170">
        <f>15+SUM(AP187:AR187)-AO187</f>
        <v>15</v>
      </c>
      <c r="AT187" s="165"/>
      <c r="AU187" s="165"/>
      <c r="AV187" s="165"/>
      <c r="AW187" s="165"/>
      <c r="AX187" s="165"/>
      <c r="AY187" s="165"/>
      <c r="AZ187" s="165"/>
      <c r="BA187" s="168">
        <f>SUM(AT187:AZ187)</f>
        <v>0</v>
      </c>
      <c r="BB187" s="165"/>
      <c r="BC187" s="165"/>
      <c r="BD187" s="165"/>
      <c r="BE187" s="165"/>
      <c r="BF187" s="165"/>
      <c r="BG187" s="165"/>
      <c r="BH187" s="165"/>
      <c r="BI187" s="165">
        <v>2</v>
      </c>
      <c r="BJ187" s="165"/>
      <c r="BK187" s="165"/>
      <c r="BL187" s="169">
        <f>SUM(BB187:BK187)</f>
        <v>2</v>
      </c>
      <c r="BM187" s="170">
        <f>40-BA187+BL187</f>
        <v>42</v>
      </c>
      <c r="BN187" s="165"/>
      <c r="BO187" s="165"/>
      <c r="BP187" s="165"/>
      <c r="BQ187" s="165"/>
      <c r="BR187" s="165"/>
      <c r="BS187" s="165"/>
      <c r="BT187" s="165"/>
      <c r="BU187" s="165"/>
      <c r="BV187" s="165"/>
      <c r="BW187" s="165"/>
      <c r="BX187" s="165"/>
      <c r="BY187" s="165"/>
      <c r="BZ187" s="168">
        <f>SUM(BN187:BY187)</f>
        <v>0</v>
      </c>
      <c r="CA187" s="165"/>
      <c r="CB187" s="165"/>
      <c r="CC187" s="147">
        <f t="shared" si="111"/>
        <v>0</v>
      </c>
      <c r="CD187" s="148">
        <f t="shared" si="112"/>
        <v>15</v>
      </c>
      <c r="CE187" s="1">
        <f t="shared" si="98"/>
        <v>104</v>
      </c>
      <c r="CF187" s="150">
        <f t="shared" si="99"/>
        <v>74</v>
      </c>
      <c r="CG187" s="5" t="str">
        <f t="shared" si="100"/>
        <v>лижний</v>
      </c>
      <c r="CH187" s="144" t="str">
        <f t="shared" si="101"/>
        <v>3 с.с.</v>
      </c>
      <c r="CI187" s="2">
        <f>CE187</f>
        <v>104</v>
      </c>
      <c r="CJ187" s="2">
        <f>CE188</f>
        <v>106</v>
      </c>
      <c r="CK187" s="2">
        <f>CE189</f>
        <v>101</v>
      </c>
      <c r="CM187" s="144"/>
    </row>
    <row r="188" spans="1:86" s="2" customFormat="1" ht="15.75">
      <c r="A188" s="2">
        <v>74</v>
      </c>
      <c r="B188" s="3" t="str">
        <f>VLOOKUP(A188,регістрація!B:AB,5,FALSE)</f>
        <v>лижний</v>
      </c>
      <c r="C188" s="10" t="str">
        <f>VLOOKUP(A188,регістрація!B:AB,6,FALSE)</f>
        <v>3 с.с.</v>
      </c>
      <c r="D188" s="145" t="s">
        <v>106</v>
      </c>
      <c r="E188" s="144"/>
      <c r="M188" s="146">
        <f t="shared" si="115"/>
        <v>0</v>
      </c>
      <c r="N188" s="2">
        <v>1</v>
      </c>
      <c r="P188" s="2">
        <v>1</v>
      </c>
      <c r="U188" s="147">
        <f t="shared" si="116"/>
        <v>2</v>
      </c>
      <c r="V188" s="148">
        <f t="shared" si="113"/>
        <v>17</v>
      </c>
      <c r="AH188" s="146">
        <f t="shared" si="117"/>
        <v>0</v>
      </c>
      <c r="AL188" s="2">
        <v>2</v>
      </c>
      <c r="AM188" s="147">
        <f t="shared" si="118"/>
        <v>2</v>
      </c>
      <c r="AN188" s="148">
        <f t="shared" si="114"/>
        <v>17</v>
      </c>
      <c r="AO188" s="149"/>
      <c r="AS188" s="148">
        <f t="shared" si="119"/>
        <v>15</v>
      </c>
      <c r="BA188" s="146">
        <f t="shared" si="120"/>
        <v>0</v>
      </c>
      <c r="BL188" s="147">
        <f t="shared" si="121"/>
        <v>0</v>
      </c>
      <c r="BM188" s="148">
        <f t="shared" si="122"/>
        <v>40</v>
      </c>
      <c r="BZ188" s="146">
        <f t="shared" si="123"/>
        <v>0</v>
      </c>
      <c r="CA188" s="2">
        <v>2</v>
      </c>
      <c r="CC188" s="147">
        <f t="shared" si="111"/>
        <v>2</v>
      </c>
      <c r="CD188" s="148">
        <f t="shared" si="112"/>
        <v>17</v>
      </c>
      <c r="CE188" s="1">
        <f t="shared" si="98"/>
        <v>106</v>
      </c>
      <c r="CF188" s="150">
        <f t="shared" si="99"/>
        <v>74</v>
      </c>
      <c r="CG188" s="5" t="str">
        <f t="shared" si="100"/>
        <v>лижний</v>
      </c>
      <c r="CH188" s="144" t="str">
        <f t="shared" si="101"/>
        <v>3 с.с.</v>
      </c>
    </row>
    <row r="189" spans="1:86" s="2" customFormat="1" ht="15.75">
      <c r="A189" s="2">
        <v>74</v>
      </c>
      <c r="B189" s="3" t="str">
        <f>VLOOKUP(A189,регістрація!B:AB,5,FALSE)</f>
        <v>лижний</v>
      </c>
      <c r="C189" s="10" t="str">
        <f>VLOOKUP(A189,регістрація!B:AB,6,FALSE)</f>
        <v>3 с.с.</v>
      </c>
      <c r="D189" s="145" t="s">
        <v>379</v>
      </c>
      <c r="E189" s="144"/>
      <c r="M189" s="146">
        <f t="shared" si="115"/>
        <v>0</v>
      </c>
      <c r="P189" s="2">
        <v>1</v>
      </c>
      <c r="U189" s="147">
        <f t="shared" si="116"/>
        <v>1</v>
      </c>
      <c r="V189" s="148">
        <f t="shared" si="113"/>
        <v>16</v>
      </c>
      <c r="AH189" s="146">
        <f t="shared" si="117"/>
        <v>0</v>
      </c>
      <c r="AM189" s="147">
        <f t="shared" si="118"/>
        <v>0</v>
      </c>
      <c r="AN189" s="148">
        <f t="shared" si="114"/>
        <v>15</v>
      </c>
      <c r="AO189" s="149"/>
      <c r="AS189" s="148">
        <f t="shared" si="119"/>
        <v>15</v>
      </c>
      <c r="BA189" s="146">
        <f t="shared" si="120"/>
        <v>0</v>
      </c>
      <c r="BL189" s="147">
        <f t="shared" si="121"/>
        <v>0</v>
      </c>
      <c r="BM189" s="148">
        <f t="shared" si="122"/>
        <v>40</v>
      </c>
      <c r="BZ189" s="146">
        <f t="shared" si="123"/>
        <v>0</v>
      </c>
      <c r="CC189" s="147">
        <f t="shared" si="111"/>
        <v>0</v>
      </c>
      <c r="CD189" s="148">
        <f t="shared" si="112"/>
        <v>15</v>
      </c>
      <c r="CE189" s="1">
        <f t="shared" si="98"/>
        <v>101</v>
      </c>
      <c r="CF189" s="150">
        <f t="shared" si="99"/>
        <v>74</v>
      </c>
      <c r="CG189" s="5" t="str">
        <f t="shared" si="100"/>
        <v>лижний</v>
      </c>
      <c r="CH189" s="144" t="str">
        <f t="shared" si="101"/>
        <v>3 с.с.</v>
      </c>
    </row>
    <row r="190" spans="1:91" s="2" customFormat="1" ht="15.75">
      <c r="A190" s="2">
        <v>75</v>
      </c>
      <c r="B190" s="3" t="str">
        <f>VLOOKUP(A190,регістрація!B:AB,5,FALSE)</f>
        <v>пішохідний </v>
      </c>
      <c r="C190" s="10" t="str">
        <f>VLOOKUP(A190,регістрація!B:AB,6,FALSE)</f>
        <v>3 с.с.</v>
      </c>
      <c r="D190" s="145" t="s">
        <v>402</v>
      </c>
      <c r="E190" s="144"/>
      <c r="G190" s="2">
        <v>1</v>
      </c>
      <c r="M190" s="146">
        <f t="shared" si="115"/>
        <v>1</v>
      </c>
      <c r="U190" s="147">
        <f t="shared" si="116"/>
        <v>0</v>
      </c>
      <c r="V190" s="148">
        <f t="shared" si="113"/>
        <v>14</v>
      </c>
      <c r="AH190" s="146">
        <f t="shared" si="117"/>
        <v>0</v>
      </c>
      <c r="AK190" s="2">
        <v>2</v>
      </c>
      <c r="AM190" s="147">
        <f t="shared" si="118"/>
        <v>2</v>
      </c>
      <c r="AN190" s="148">
        <f t="shared" si="114"/>
        <v>17</v>
      </c>
      <c r="AO190" s="149"/>
      <c r="AS190" s="148">
        <f t="shared" si="119"/>
        <v>15</v>
      </c>
      <c r="AU190" s="2">
        <v>1</v>
      </c>
      <c r="BA190" s="146">
        <f t="shared" si="120"/>
        <v>1</v>
      </c>
      <c r="BL190" s="147">
        <f t="shared" si="121"/>
        <v>0</v>
      </c>
      <c r="BM190" s="148">
        <f t="shared" si="122"/>
        <v>39</v>
      </c>
      <c r="BZ190" s="146">
        <f t="shared" si="123"/>
        <v>0</v>
      </c>
      <c r="CC190" s="147">
        <f t="shared" si="111"/>
        <v>0</v>
      </c>
      <c r="CD190" s="148">
        <f t="shared" si="112"/>
        <v>15</v>
      </c>
      <c r="CE190" s="1">
        <f t="shared" si="98"/>
        <v>100</v>
      </c>
      <c r="CF190" s="150">
        <f t="shared" si="99"/>
        <v>75</v>
      </c>
      <c r="CG190" s="5" t="str">
        <f t="shared" si="100"/>
        <v>пішохідний </v>
      </c>
      <c r="CH190" s="144" t="str">
        <f t="shared" si="101"/>
        <v>3 с.с.</v>
      </c>
      <c r="CI190" s="2">
        <f>CE190</f>
        <v>100</v>
      </c>
      <c r="CJ190" s="2">
        <f>CE191</f>
        <v>101</v>
      </c>
      <c r="CK190" s="2" t="e">
        <f>#REF!</f>
        <v>#REF!</v>
      </c>
      <c r="CM190" s="144"/>
    </row>
    <row r="191" spans="1:86" s="2" customFormat="1" ht="15.75">
      <c r="A191" s="2">
        <v>75</v>
      </c>
      <c r="B191" s="3" t="str">
        <f>VLOOKUP(A191,регістрація!B:AB,5,FALSE)</f>
        <v>пішохідний </v>
      </c>
      <c r="C191" s="10" t="str">
        <f>VLOOKUP(A191,регістрація!B:AB,6,FALSE)</f>
        <v>3 с.с.</v>
      </c>
      <c r="D191" s="145" t="s">
        <v>403</v>
      </c>
      <c r="E191" s="144"/>
      <c r="M191" s="146">
        <f t="shared" si="115"/>
        <v>0</v>
      </c>
      <c r="U191" s="147">
        <f t="shared" si="116"/>
        <v>0</v>
      </c>
      <c r="V191" s="148">
        <f t="shared" si="113"/>
        <v>15</v>
      </c>
      <c r="AH191" s="146">
        <f t="shared" si="117"/>
        <v>0</v>
      </c>
      <c r="AL191" s="2">
        <v>1</v>
      </c>
      <c r="AM191" s="147">
        <f t="shared" si="118"/>
        <v>1</v>
      </c>
      <c r="AN191" s="148">
        <f t="shared" si="114"/>
        <v>16</v>
      </c>
      <c r="AO191" s="149"/>
      <c r="AS191" s="148">
        <f t="shared" si="119"/>
        <v>15</v>
      </c>
      <c r="BA191" s="146">
        <f t="shared" si="120"/>
        <v>0</v>
      </c>
      <c r="BL191" s="147">
        <f t="shared" si="121"/>
        <v>0</v>
      </c>
      <c r="BM191" s="148">
        <f t="shared" si="122"/>
        <v>40</v>
      </c>
      <c r="BZ191" s="146">
        <f t="shared" si="123"/>
        <v>0</v>
      </c>
      <c r="CC191" s="147">
        <f t="shared" si="111"/>
        <v>0</v>
      </c>
      <c r="CD191" s="148">
        <f t="shared" si="112"/>
        <v>15</v>
      </c>
      <c r="CE191" s="1">
        <f t="shared" si="98"/>
        <v>101</v>
      </c>
      <c r="CF191" s="150">
        <f t="shared" si="99"/>
        <v>75</v>
      </c>
      <c r="CG191" s="5" t="str">
        <f t="shared" si="100"/>
        <v>пішохідний </v>
      </c>
      <c r="CH191" s="144" t="str">
        <f t="shared" si="101"/>
        <v>3 с.с.</v>
      </c>
    </row>
    <row r="192" spans="1:91" s="2" customFormat="1" ht="15.75">
      <c r="A192" s="2">
        <v>76</v>
      </c>
      <c r="B192" s="3" t="str">
        <f>VLOOKUP(A192,регістрація!B:AB,5,FALSE)</f>
        <v>пішохідний </v>
      </c>
      <c r="C192" s="10" t="str">
        <f>VLOOKUP(A192,регістрація!B:AB,6,FALSE)</f>
        <v>1 к.с.</v>
      </c>
      <c r="D192" s="145" t="s">
        <v>391</v>
      </c>
      <c r="E192" s="144"/>
      <c r="M192" s="146">
        <f t="shared" si="115"/>
        <v>0</v>
      </c>
      <c r="P192" s="2">
        <v>1</v>
      </c>
      <c r="U192" s="147">
        <f t="shared" si="116"/>
        <v>1</v>
      </c>
      <c r="V192" s="148">
        <f t="shared" si="113"/>
        <v>16</v>
      </c>
      <c r="Z192" s="2">
        <v>3</v>
      </c>
      <c r="AH192" s="146">
        <f t="shared" si="117"/>
        <v>3</v>
      </c>
      <c r="AK192" s="2">
        <v>1</v>
      </c>
      <c r="AL192" s="2">
        <v>1</v>
      </c>
      <c r="AM192" s="147">
        <f t="shared" si="118"/>
        <v>2</v>
      </c>
      <c r="AN192" s="148">
        <f t="shared" si="114"/>
        <v>14</v>
      </c>
      <c r="AO192" s="149"/>
      <c r="AP192" s="2">
        <v>1</v>
      </c>
      <c r="AS192" s="148">
        <f t="shared" si="119"/>
        <v>16</v>
      </c>
      <c r="BA192" s="146">
        <f t="shared" si="120"/>
        <v>0</v>
      </c>
      <c r="BD192" s="2">
        <v>2</v>
      </c>
      <c r="BH192" s="2">
        <v>2</v>
      </c>
      <c r="BL192" s="147">
        <f t="shared" si="121"/>
        <v>4</v>
      </c>
      <c r="BM192" s="148">
        <f t="shared" si="122"/>
        <v>44</v>
      </c>
      <c r="BW192" s="2">
        <v>1</v>
      </c>
      <c r="BX192" s="2">
        <v>1</v>
      </c>
      <c r="BZ192" s="146">
        <f t="shared" si="123"/>
        <v>2</v>
      </c>
      <c r="CA192" s="2">
        <v>1</v>
      </c>
      <c r="CC192" s="147">
        <f t="shared" si="111"/>
        <v>1</v>
      </c>
      <c r="CD192" s="148">
        <f t="shared" si="112"/>
        <v>14</v>
      </c>
      <c r="CE192" s="1">
        <f t="shared" si="98"/>
        <v>104</v>
      </c>
      <c r="CF192" s="150">
        <f t="shared" si="99"/>
        <v>76</v>
      </c>
      <c r="CG192" s="5" t="str">
        <f t="shared" si="100"/>
        <v>пішохідний </v>
      </c>
      <c r="CH192" s="144" t="str">
        <f t="shared" si="101"/>
        <v>1 к.с.</v>
      </c>
      <c r="CI192" s="2">
        <f>CE192</f>
        <v>104</v>
      </c>
      <c r="CJ192" s="2">
        <f>CE193</f>
        <v>101</v>
      </c>
      <c r="CK192" s="2">
        <f>CE194</f>
        <v>106</v>
      </c>
      <c r="CM192" s="144"/>
    </row>
    <row r="193" spans="1:86" s="2" customFormat="1" ht="15.75">
      <c r="A193" s="2">
        <v>76</v>
      </c>
      <c r="B193" s="3" t="str">
        <f>VLOOKUP(A193,регістрація!B:AB,5,FALSE)</f>
        <v>пішохідний </v>
      </c>
      <c r="C193" s="10" t="str">
        <f>VLOOKUP(A193,регістрація!B:AB,6,FALSE)</f>
        <v>1 к.с.</v>
      </c>
      <c r="D193" s="145" t="s">
        <v>385</v>
      </c>
      <c r="E193" s="144"/>
      <c r="M193" s="146">
        <f t="shared" si="115"/>
        <v>0</v>
      </c>
      <c r="U193" s="147">
        <f t="shared" si="116"/>
        <v>0</v>
      </c>
      <c r="V193" s="148">
        <f t="shared" si="113"/>
        <v>15</v>
      </c>
      <c r="AH193" s="146">
        <f t="shared" si="117"/>
        <v>0</v>
      </c>
      <c r="AL193" s="2">
        <v>2</v>
      </c>
      <c r="AM193" s="147">
        <f t="shared" si="118"/>
        <v>2</v>
      </c>
      <c r="AN193" s="148">
        <f t="shared" si="114"/>
        <v>17</v>
      </c>
      <c r="AO193" s="149"/>
      <c r="AS193" s="148">
        <f t="shared" si="119"/>
        <v>15</v>
      </c>
      <c r="AU193" s="2">
        <v>2</v>
      </c>
      <c r="BA193" s="146">
        <f t="shared" si="120"/>
        <v>2</v>
      </c>
      <c r="BH193" s="2">
        <v>1</v>
      </c>
      <c r="BL193" s="147">
        <f t="shared" si="121"/>
        <v>1</v>
      </c>
      <c r="BM193" s="148">
        <f t="shared" si="122"/>
        <v>39</v>
      </c>
      <c r="BQ193" s="2">
        <v>1</v>
      </c>
      <c r="BZ193" s="146">
        <f t="shared" si="123"/>
        <v>1</v>
      </c>
      <c r="CA193" s="2">
        <v>1</v>
      </c>
      <c r="CC193" s="147">
        <f t="shared" si="111"/>
        <v>1</v>
      </c>
      <c r="CD193" s="148">
        <f t="shared" si="112"/>
        <v>15</v>
      </c>
      <c r="CE193" s="1">
        <f t="shared" si="98"/>
        <v>101</v>
      </c>
      <c r="CF193" s="150">
        <f t="shared" si="99"/>
        <v>76</v>
      </c>
      <c r="CG193" s="5" t="str">
        <f t="shared" si="100"/>
        <v>пішохідний </v>
      </c>
      <c r="CH193" s="144" t="str">
        <f t="shared" si="101"/>
        <v>1 к.с.</v>
      </c>
    </row>
    <row r="194" spans="1:86" s="2" customFormat="1" ht="15.75">
      <c r="A194" s="2">
        <v>76</v>
      </c>
      <c r="B194" s="3" t="str">
        <f>VLOOKUP(A194,регістрація!B:AB,5,FALSE)</f>
        <v>пішохідний </v>
      </c>
      <c r="C194" s="10" t="str">
        <f>VLOOKUP(A194,регістрація!B:AB,6,FALSE)</f>
        <v>1 к.с.</v>
      </c>
      <c r="D194" s="145" t="s">
        <v>378</v>
      </c>
      <c r="E194" s="144"/>
      <c r="M194" s="146">
        <f t="shared" si="115"/>
        <v>0</v>
      </c>
      <c r="U194" s="147">
        <f t="shared" si="116"/>
        <v>0</v>
      </c>
      <c r="V194" s="148">
        <f t="shared" si="113"/>
        <v>15</v>
      </c>
      <c r="AH194" s="146">
        <f t="shared" si="117"/>
        <v>0</v>
      </c>
      <c r="AL194" s="2">
        <v>2</v>
      </c>
      <c r="AM194" s="147">
        <f t="shared" si="118"/>
        <v>2</v>
      </c>
      <c r="AN194" s="148">
        <f t="shared" si="114"/>
        <v>17</v>
      </c>
      <c r="AO194" s="149"/>
      <c r="AP194" s="2">
        <v>2</v>
      </c>
      <c r="AS194" s="148">
        <f t="shared" si="119"/>
        <v>17</v>
      </c>
      <c r="BA194" s="146">
        <f t="shared" si="120"/>
        <v>0</v>
      </c>
      <c r="BD194" s="2">
        <v>2</v>
      </c>
      <c r="BL194" s="147">
        <f t="shared" si="121"/>
        <v>2</v>
      </c>
      <c r="BM194" s="148">
        <f t="shared" si="122"/>
        <v>42</v>
      </c>
      <c r="BZ194" s="146">
        <f t="shared" si="123"/>
        <v>0</v>
      </c>
      <c r="CC194" s="147">
        <f t="shared" si="111"/>
        <v>0</v>
      </c>
      <c r="CD194" s="148">
        <f t="shared" si="112"/>
        <v>15</v>
      </c>
      <c r="CE194" s="1">
        <f t="shared" si="98"/>
        <v>106</v>
      </c>
      <c r="CF194" s="150">
        <f t="shared" si="99"/>
        <v>76</v>
      </c>
      <c r="CG194" s="5" t="str">
        <f t="shared" si="100"/>
        <v>пішохідний </v>
      </c>
      <c r="CH194" s="144" t="str">
        <f t="shared" si="101"/>
        <v>1 к.с.</v>
      </c>
    </row>
    <row r="195" spans="1:91" s="2" customFormat="1" ht="15.75">
      <c r="A195" s="2">
        <v>77</v>
      </c>
      <c r="B195" s="3" t="str">
        <f>VLOOKUP(A195,регістрація!B:AB,5,FALSE)</f>
        <v>пішохідний </v>
      </c>
      <c r="C195" s="10" t="str">
        <f>VLOOKUP(A195,регістрація!B:AB,6,FALSE)</f>
        <v>3 к.с.</v>
      </c>
      <c r="D195" s="145" t="s">
        <v>396</v>
      </c>
      <c r="E195" s="144"/>
      <c r="F195" s="2">
        <v>1</v>
      </c>
      <c r="J195" s="2">
        <v>1</v>
      </c>
      <c r="K195" s="2">
        <v>1</v>
      </c>
      <c r="M195" s="146">
        <f t="shared" si="115"/>
        <v>3</v>
      </c>
      <c r="U195" s="147">
        <f t="shared" si="116"/>
        <v>0</v>
      </c>
      <c r="V195" s="148">
        <f t="shared" si="113"/>
        <v>12</v>
      </c>
      <c r="AA195" s="2">
        <v>5</v>
      </c>
      <c r="AH195" s="146">
        <f t="shared" si="117"/>
        <v>5</v>
      </c>
      <c r="AM195" s="147">
        <f t="shared" si="118"/>
        <v>0</v>
      </c>
      <c r="AN195" s="148">
        <f t="shared" si="114"/>
        <v>10</v>
      </c>
      <c r="AO195" s="149"/>
      <c r="AS195" s="148">
        <f t="shared" si="119"/>
        <v>15</v>
      </c>
      <c r="AT195" s="2">
        <v>5</v>
      </c>
      <c r="AU195" s="2">
        <v>5</v>
      </c>
      <c r="BA195" s="146">
        <f t="shared" si="120"/>
        <v>10</v>
      </c>
      <c r="BD195" s="2">
        <v>1</v>
      </c>
      <c r="BK195" s="2">
        <v>1</v>
      </c>
      <c r="BL195" s="147">
        <f t="shared" si="121"/>
        <v>2</v>
      </c>
      <c r="BM195" s="148">
        <f t="shared" si="122"/>
        <v>32</v>
      </c>
      <c r="BP195" s="2">
        <v>2</v>
      </c>
      <c r="BQ195" s="2">
        <v>2</v>
      </c>
      <c r="BR195" s="2">
        <v>1</v>
      </c>
      <c r="BV195" s="2">
        <v>1</v>
      </c>
      <c r="BW195" s="2">
        <v>2</v>
      </c>
      <c r="BX195" s="2">
        <v>2</v>
      </c>
      <c r="BY195" s="2">
        <v>3</v>
      </c>
      <c r="BZ195" s="146">
        <f t="shared" si="123"/>
        <v>13</v>
      </c>
      <c r="CC195" s="147">
        <f t="shared" si="111"/>
        <v>0</v>
      </c>
      <c r="CD195" s="148">
        <f t="shared" si="112"/>
        <v>2</v>
      </c>
      <c r="CE195" s="1">
        <f aca="true" t="shared" si="124" ref="CE195:CE213">SUM(CD195,BM195,AS195,AN195,V195)</f>
        <v>71</v>
      </c>
      <c r="CF195" s="150">
        <f aca="true" t="shared" si="125" ref="CF195:CF208">A195</f>
        <v>77</v>
      </c>
      <c r="CG195" s="5" t="str">
        <f aca="true" t="shared" si="126" ref="CG195:CG208">B195</f>
        <v>пішохідний </v>
      </c>
      <c r="CH195" s="144" t="str">
        <f aca="true" t="shared" si="127" ref="CH195:CH208">C195</f>
        <v>3 к.с.</v>
      </c>
      <c r="CI195" s="2">
        <f>CE195</f>
        <v>71</v>
      </c>
      <c r="CJ195" s="2">
        <f>CE196</f>
        <v>85</v>
      </c>
      <c r="CK195" s="2">
        <f>CE197</f>
        <v>86</v>
      </c>
      <c r="CM195" s="144"/>
    </row>
    <row r="196" spans="1:86" s="2" customFormat="1" ht="15.75">
      <c r="A196" s="2">
        <v>77</v>
      </c>
      <c r="B196" s="3" t="str">
        <f>VLOOKUP(A196,регістрація!B:AB,5,FALSE)</f>
        <v>пішохідний </v>
      </c>
      <c r="C196" s="10" t="str">
        <f>VLOOKUP(A196,регістрація!B:AB,6,FALSE)</f>
        <v>3 к.с.</v>
      </c>
      <c r="D196" s="145" t="s">
        <v>379</v>
      </c>
      <c r="E196" s="144"/>
      <c r="F196" s="2">
        <v>1</v>
      </c>
      <c r="J196" s="2">
        <v>1</v>
      </c>
      <c r="K196" s="2">
        <v>1</v>
      </c>
      <c r="M196" s="146">
        <f t="shared" si="115"/>
        <v>3</v>
      </c>
      <c r="U196" s="147">
        <f t="shared" si="116"/>
        <v>0</v>
      </c>
      <c r="V196" s="148">
        <f t="shared" si="113"/>
        <v>12</v>
      </c>
      <c r="AH196" s="146">
        <f t="shared" si="117"/>
        <v>0</v>
      </c>
      <c r="AL196" s="2">
        <v>1</v>
      </c>
      <c r="AM196" s="147">
        <f t="shared" si="118"/>
        <v>1</v>
      </c>
      <c r="AN196" s="148">
        <f t="shared" si="114"/>
        <v>16</v>
      </c>
      <c r="AO196" s="149"/>
      <c r="AS196" s="148">
        <f t="shared" si="119"/>
        <v>15</v>
      </c>
      <c r="AT196" s="2">
        <v>3</v>
      </c>
      <c r="AU196" s="2">
        <v>3</v>
      </c>
      <c r="BA196" s="146">
        <f t="shared" si="120"/>
        <v>6</v>
      </c>
      <c r="BD196" s="2">
        <v>1</v>
      </c>
      <c r="BL196" s="147">
        <f t="shared" si="121"/>
        <v>1</v>
      </c>
      <c r="BM196" s="148">
        <f t="shared" si="122"/>
        <v>35</v>
      </c>
      <c r="BP196" s="2">
        <v>1</v>
      </c>
      <c r="BQ196" s="2">
        <v>1</v>
      </c>
      <c r="BR196" s="2">
        <v>1</v>
      </c>
      <c r="BV196" s="2">
        <v>2</v>
      </c>
      <c r="BX196" s="2">
        <v>1</v>
      </c>
      <c r="BY196" s="2">
        <v>2</v>
      </c>
      <c r="BZ196" s="146">
        <f t="shared" si="123"/>
        <v>8</v>
      </c>
      <c r="CC196" s="147">
        <f t="shared" si="111"/>
        <v>0</v>
      </c>
      <c r="CD196" s="148">
        <f t="shared" si="112"/>
        <v>7</v>
      </c>
      <c r="CE196" s="1">
        <f t="shared" si="124"/>
        <v>85</v>
      </c>
      <c r="CF196" s="150">
        <f t="shared" si="125"/>
        <v>77</v>
      </c>
      <c r="CG196" s="5" t="str">
        <f t="shared" si="126"/>
        <v>пішохідний </v>
      </c>
      <c r="CH196" s="144" t="str">
        <f t="shared" si="127"/>
        <v>3 к.с.</v>
      </c>
    </row>
    <row r="197" spans="1:86" s="2" customFormat="1" ht="15.75">
      <c r="A197" s="2">
        <v>77</v>
      </c>
      <c r="B197" s="3" t="str">
        <f>VLOOKUP(A197,регістрація!B:AB,5,FALSE)</f>
        <v>пішохідний </v>
      </c>
      <c r="C197" s="10" t="str">
        <f>VLOOKUP(A197,регістрація!B:AB,6,FALSE)</f>
        <v>3 к.с.</v>
      </c>
      <c r="D197" s="145" t="s">
        <v>392</v>
      </c>
      <c r="E197" s="144"/>
      <c r="F197" s="2">
        <v>2</v>
      </c>
      <c r="J197" s="2">
        <v>1</v>
      </c>
      <c r="K197" s="2">
        <v>1</v>
      </c>
      <c r="M197" s="146">
        <f t="shared" si="115"/>
        <v>4</v>
      </c>
      <c r="U197" s="147">
        <f t="shared" si="116"/>
        <v>0</v>
      </c>
      <c r="V197" s="148">
        <f t="shared" si="113"/>
        <v>11</v>
      </c>
      <c r="AD197" s="2">
        <v>3</v>
      </c>
      <c r="AH197" s="146">
        <f t="shared" si="117"/>
        <v>3</v>
      </c>
      <c r="AL197" s="2">
        <v>1</v>
      </c>
      <c r="AM197" s="147">
        <f t="shared" si="118"/>
        <v>1</v>
      </c>
      <c r="AN197" s="148">
        <f t="shared" si="114"/>
        <v>13</v>
      </c>
      <c r="AO197" s="149"/>
      <c r="AS197" s="148">
        <f t="shared" si="119"/>
        <v>15</v>
      </c>
      <c r="AT197" s="2">
        <v>3</v>
      </c>
      <c r="AU197" s="2">
        <v>2</v>
      </c>
      <c r="BA197" s="146">
        <f t="shared" si="120"/>
        <v>5</v>
      </c>
      <c r="BD197" s="2">
        <v>2</v>
      </c>
      <c r="BL197" s="147">
        <f t="shared" si="121"/>
        <v>2</v>
      </c>
      <c r="BM197" s="148">
        <f t="shared" si="122"/>
        <v>37</v>
      </c>
      <c r="BP197" s="2">
        <v>1</v>
      </c>
      <c r="BW197" s="2">
        <v>2</v>
      </c>
      <c r="BY197" s="2">
        <v>2</v>
      </c>
      <c r="BZ197" s="146">
        <f t="shared" si="123"/>
        <v>5</v>
      </c>
      <c r="CC197" s="147">
        <f t="shared" si="111"/>
        <v>0</v>
      </c>
      <c r="CD197" s="148">
        <f t="shared" si="112"/>
        <v>10</v>
      </c>
      <c r="CE197" s="1">
        <f t="shared" si="124"/>
        <v>86</v>
      </c>
      <c r="CF197" s="150">
        <f t="shared" si="125"/>
        <v>77</v>
      </c>
      <c r="CG197" s="5" t="str">
        <f t="shared" si="126"/>
        <v>пішохідний </v>
      </c>
      <c r="CH197" s="144" t="str">
        <f t="shared" si="127"/>
        <v>3 к.с.</v>
      </c>
    </row>
    <row r="198" spans="1:91" s="2" customFormat="1" ht="15.75">
      <c r="A198" s="2">
        <v>78</v>
      </c>
      <c r="B198" s="3" t="str">
        <f>VLOOKUP(A198,регістрація!B:AB,5,FALSE)</f>
        <v>пішохідний </v>
      </c>
      <c r="C198" s="10" t="str">
        <f>VLOOKUP(A198,регістрація!B:AB,6,FALSE)</f>
        <v>1 к.с.</v>
      </c>
      <c r="D198" s="145" t="s">
        <v>385</v>
      </c>
      <c r="E198" s="144"/>
      <c r="G198" s="2">
        <v>1</v>
      </c>
      <c r="M198" s="146">
        <f t="shared" si="115"/>
        <v>1</v>
      </c>
      <c r="U198" s="147">
        <f t="shared" si="116"/>
        <v>0</v>
      </c>
      <c r="V198" s="148">
        <f t="shared" si="113"/>
        <v>14</v>
      </c>
      <c r="AH198" s="146">
        <f t="shared" si="117"/>
        <v>0</v>
      </c>
      <c r="AL198" s="2">
        <v>1</v>
      </c>
      <c r="AM198" s="147">
        <f t="shared" si="118"/>
        <v>1</v>
      </c>
      <c r="AN198" s="148">
        <f t="shared" si="114"/>
        <v>16</v>
      </c>
      <c r="AO198" s="149"/>
      <c r="AS198" s="148">
        <f t="shared" si="119"/>
        <v>15</v>
      </c>
      <c r="AU198" s="2">
        <v>2</v>
      </c>
      <c r="BA198" s="146">
        <f t="shared" si="120"/>
        <v>2</v>
      </c>
      <c r="BL198" s="147">
        <f t="shared" si="121"/>
        <v>0</v>
      </c>
      <c r="BM198" s="148">
        <f t="shared" si="122"/>
        <v>38</v>
      </c>
      <c r="BN198" s="2">
        <v>2</v>
      </c>
      <c r="BQ198" s="2">
        <v>1</v>
      </c>
      <c r="BV198" s="2">
        <v>3</v>
      </c>
      <c r="BZ198" s="146">
        <f t="shared" si="123"/>
        <v>6</v>
      </c>
      <c r="CC198" s="147">
        <f t="shared" si="111"/>
        <v>0</v>
      </c>
      <c r="CD198" s="148">
        <f t="shared" si="112"/>
        <v>9</v>
      </c>
      <c r="CE198" s="1">
        <f t="shared" si="124"/>
        <v>92</v>
      </c>
      <c r="CF198" s="150">
        <f t="shared" si="125"/>
        <v>78</v>
      </c>
      <c r="CG198" s="5" t="str">
        <f t="shared" si="126"/>
        <v>пішохідний </v>
      </c>
      <c r="CH198" s="144" t="str">
        <f t="shared" si="127"/>
        <v>1 к.с.</v>
      </c>
      <c r="CI198" s="2">
        <f>CE198</f>
        <v>92</v>
      </c>
      <c r="CJ198" s="2">
        <f>CE199</f>
        <v>95</v>
      </c>
      <c r="CK198" s="2">
        <f>CE200</f>
        <v>87</v>
      </c>
      <c r="CM198" s="144"/>
    </row>
    <row r="199" spans="1:86" s="2" customFormat="1" ht="15.75">
      <c r="A199" s="2">
        <v>78</v>
      </c>
      <c r="B199" s="3" t="str">
        <f>VLOOKUP(A199,регістрація!B:AB,5,FALSE)</f>
        <v>пішохідний </v>
      </c>
      <c r="C199" s="10" t="str">
        <f>VLOOKUP(A199,регістрація!B:AB,6,FALSE)</f>
        <v>1 к.с.</v>
      </c>
      <c r="D199" s="145" t="s">
        <v>378</v>
      </c>
      <c r="E199" s="144"/>
      <c r="G199" s="2">
        <v>1</v>
      </c>
      <c r="M199" s="146">
        <f t="shared" si="115"/>
        <v>1</v>
      </c>
      <c r="P199" s="2">
        <v>1</v>
      </c>
      <c r="U199" s="147">
        <f t="shared" si="116"/>
        <v>1</v>
      </c>
      <c r="V199" s="148">
        <f t="shared" si="113"/>
        <v>15</v>
      </c>
      <c r="AH199" s="146">
        <f t="shared" si="117"/>
        <v>0</v>
      </c>
      <c r="AM199" s="147">
        <f t="shared" si="118"/>
        <v>0</v>
      </c>
      <c r="AN199" s="148">
        <f t="shared" si="114"/>
        <v>15</v>
      </c>
      <c r="AO199" s="149"/>
      <c r="AS199" s="148">
        <f t="shared" si="119"/>
        <v>15</v>
      </c>
      <c r="BA199" s="146">
        <f t="shared" si="120"/>
        <v>0</v>
      </c>
      <c r="BL199" s="147">
        <f t="shared" si="121"/>
        <v>0</v>
      </c>
      <c r="BM199" s="148">
        <f t="shared" si="122"/>
        <v>40</v>
      </c>
      <c r="BN199" s="2">
        <v>2</v>
      </c>
      <c r="BQ199" s="2">
        <v>1</v>
      </c>
      <c r="BV199" s="2">
        <v>2</v>
      </c>
      <c r="BZ199" s="146">
        <f t="shared" si="123"/>
        <v>5</v>
      </c>
      <c r="CC199" s="147">
        <f t="shared" si="111"/>
        <v>0</v>
      </c>
      <c r="CD199" s="148">
        <f t="shared" si="112"/>
        <v>10</v>
      </c>
      <c r="CE199" s="1">
        <f t="shared" si="124"/>
        <v>95</v>
      </c>
      <c r="CF199" s="150">
        <f t="shared" si="125"/>
        <v>78</v>
      </c>
      <c r="CG199" s="5" t="str">
        <f t="shared" si="126"/>
        <v>пішохідний </v>
      </c>
      <c r="CH199" s="144" t="str">
        <f t="shared" si="127"/>
        <v>1 к.с.</v>
      </c>
    </row>
    <row r="200" spans="1:86" s="2" customFormat="1" ht="15.75">
      <c r="A200" s="2">
        <v>78</v>
      </c>
      <c r="B200" s="3" t="str">
        <f>VLOOKUP(A200,регістрація!B:AB,5,FALSE)</f>
        <v>пішохідний </v>
      </c>
      <c r="C200" s="10" t="str">
        <f>VLOOKUP(A200,регістрація!B:AB,6,FALSE)</f>
        <v>1 к.с.</v>
      </c>
      <c r="D200" s="145" t="s">
        <v>391</v>
      </c>
      <c r="E200" s="144"/>
      <c r="F200" s="2">
        <v>1</v>
      </c>
      <c r="G200" s="2">
        <v>1</v>
      </c>
      <c r="L200" s="2">
        <v>2</v>
      </c>
      <c r="M200" s="146">
        <f t="shared" si="115"/>
        <v>4</v>
      </c>
      <c r="O200" s="2">
        <v>1</v>
      </c>
      <c r="U200" s="147">
        <f t="shared" si="116"/>
        <v>1</v>
      </c>
      <c r="V200" s="148">
        <f t="shared" si="113"/>
        <v>12</v>
      </c>
      <c r="AF200" s="2">
        <v>3</v>
      </c>
      <c r="AH200" s="146">
        <f t="shared" si="117"/>
        <v>3</v>
      </c>
      <c r="AM200" s="147">
        <f t="shared" si="118"/>
        <v>0</v>
      </c>
      <c r="AN200" s="148">
        <f t="shared" si="114"/>
        <v>12</v>
      </c>
      <c r="AO200" s="149"/>
      <c r="AS200" s="148">
        <f t="shared" si="119"/>
        <v>15</v>
      </c>
      <c r="AZ200" s="2">
        <v>1</v>
      </c>
      <c r="BA200" s="146">
        <f t="shared" si="120"/>
        <v>1</v>
      </c>
      <c r="BL200" s="147">
        <f t="shared" si="121"/>
        <v>0</v>
      </c>
      <c r="BM200" s="148">
        <f t="shared" si="122"/>
        <v>39</v>
      </c>
      <c r="BQ200" s="2">
        <v>1</v>
      </c>
      <c r="BR200" s="2">
        <v>1</v>
      </c>
      <c r="BT200" s="2">
        <v>1</v>
      </c>
      <c r="BW200" s="2">
        <v>2</v>
      </c>
      <c r="BX200" s="2">
        <v>1</v>
      </c>
      <c r="BZ200" s="146">
        <f t="shared" si="123"/>
        <v>6</v>
      </c>
      <c r="CC200" s="147">
        <f t="shared" si="111"/>
        <v>0</v>
      </c>
      <c r="CD200" s="148">
        <f t="shared" si="112"/>
        <v>9</v>
      </c>
      <c r="CE200" s="1">
        <f t="shared" si="124"/>
        <v>87</v>
      </c>
      <c r="CF200" s="150">
        <f t="shared" si="125"/>
        <v>78</v>
      </c>
      <c r="CG200" s="5" t="str">
        <f t="shared" si="126"/>
        <v>пішохідний </v>
      </c>
      <c r="CH200" s="144" t="str">
        <f t="shared" si="127"/>
        <v>1 к.с.</v>
      </c>
    </row>
    <row r="201" spans="1:88" s="2" customFormat="1" ht="15.75">
      <c r="A201" s="2">
        <v>79</v>
      </c>
      <c r="B201" s="3" t="str">
        <f>VLOOKUP(A201,регістрація!B:AB,5,FALSE)</f>
        <v>вело</v>
      </c>
      <c r="C201" s="10" t="str">
        <f>VLOOKUP(A201,регістрація!B:AB,6,FALSE)</f>
        <v>3 с.с.</v>
      </c>
      <c r="D201" s="145" t="s">
        <v>374</v>
      </c>
      <c r="E201" s="144"/>
      <c r="F201" s="171">
        <v>1</v>
      </c>
      <c r="G201" s="171"/>
      <c r="H201" s="171"/>
      <c r="I201" s="171"/>
      <c r="J201" s="171"/>
      <c r="K201" s="171"/>
      <c r="L201" s="171"/>
      <c r="M201" s="168">
        <f>SUM(F201:L201)</f>
        <v>1</v>
      </c>
      <c r="N201" s="171"/>
      <c r="O201" s="171"/>
      <c r="P201" s="171"/>
      <c r="Q201" s="171"/>
      <c r="R201" s="171"/>
      <c r="S201" s="171"/>
      <c r="T201" s="171"/>
      <c r="U201" s="169">
        <f>SUM(N201:T201)</f>
        <v>0</v>
      </c>
      <c r="V201" s="170">
        <f t="shared" si="113"/>
        <v>14</v>
      </c>
      <c r="W201" s="171"/>
      <c r="X201" s="171"/>
      <c r="Y201" s="171"/>
      <c r="Z201" s="171"/>
      <c r="AA201" s="171"/>
      <c r="AB201" s="171">
        <v>3</v>
      </c>
      <c r="AC201" s="171">
        <v>2</v>
      </c>
      <c r="AD201" s="171"/>
      <c r="AE201" s="171">
        <v>2</v>
      </c>
      <c r="AF201" s="171"/>
      <c r="AG201" s="171"/>
      <c r="AH201" s="168">
        <f>SUM(W201:AG201)</f>
        <v>7</v>
      </c>
      <c r="AI201" s="171"/>
      <c r="AJ201" s="171"/>
      <c r="AK201" s="171"/>
      <c r="AL201" s="171">
        <v>1</v>
      </c>
      <c r="AM201" s="169">
        <f>SUM(AI201:AL201)</f>
        <v>1</v>
      </c>
      <c r="AN201" s="170">
        <f t="shared" si="114"/>
        <v>9</v>
      </c>
      <c r="AO201" s="171"/>
      <c r="AP201" s="171">
        <v>1</v>
      </c>
      <c r="AQ201" s="171"/>
      <c r="AR201" s="171"/>
      <c r="AS201" s="170">
        <f>15+SUM(AP201:AR201)-AO201</f>
        <v>16</v>
      </c>
      <c r="AT201" s="171"/>
      <c r="AU201" s="171"/>
      <c r="AV201" s="171"/>
      <c r="AW201" s="171">
        <v>2</v>
      </c>
      <c r="AX201" s="171"/>
      <c r="AY201" s="171"/>
      <c r="AZ201" s="171">
        <v>1</v>
      </c>
      <c r="BA201" s="168">
        <f>SUM(AT201:AZ201)</f>
        <v>3</v>
      </c>
      <c r="BB201" s="171"/>
      <c r="BC201" s="171">
        <v>3</v>
      </c>
      <c r="BD201" s="171"/>
      <c r="BE201" s="171"/>
      <c r="BF201" s="171">
        <v>2</v>
      </c>
      <c r="BG201" s="171"/>
      <c r="BH201" s="171">
        <v>3</v>
      </c>
      <c r="BI201" s="171"/>
      <c r="BJ201" s="171"/>
      <c r="BK201" s="171"/>
      <c r="BL201" s="169">
        <f>SUM(BB201:BK201)</f>
        <v>8</v>
      </c>
      <c r="BM201" s="170">
        <f>40-BA201+BL201</f>
        <v>45</v>
      </c>
      <c r="BN201" s="171"/>
      <c r="BO201" s="171"/>
      <c r="BP201" s="171"/>
      <c r="BQ201" s="171"/>
      <c r="BR201" s="171"/>
      <c r="BS201" s="171"/>
      <c r="BT201" s="171"/>
      <c r="BU201" s="171"/>
      <c r="BV201" s="171"/>
      <c r="BW201" s="171"/>
      <c r="BX201" s="171"/>
      <c r="BY201" s="171"/>
      <c r="BZ201" s="168">
        <f>SUM(BN201:BY201)</f>
        <v>0</v>
      </c>
      <c r="CA201" s="171"/>
      <c r="CB201" s="171"/>
      <c r="CC201" s="147">
        <f t="shared" si="111"/>
        <v>0</v>
      </c>
      <c r="CD201" s="148">
        <f t="shared" si="112"/>
        <v>15</v>
      </c>
      <c r="CE201" s="1">
        <f t="shared" si="124"/>
        <v>99</v>
      </c>
      <c r="CF201" s="150">
        <f t="shared" si="125"/>
        <v>79</v>
      </c>
      <c r="CG201" s="5" t="str">
        <f t="shared" si="126"/>
        <v>вело</v>
      </c>
      <c r="CH201" s="144" t="str">
        <f t="shared" si="127"/>
        <v>3 с.с.</v>
      </c>
      <c r="CI201" s="2">
        <f>CE201</f>
        <v>99</v>
      </c>
      <c r="CJ201" s="2">
        <f>CE202</f>
        <v>111</v>
      </c>
    </row>
    <row r="202" spans="1:86" s="2" customFormat="1" ht="15.75">
      <c r="A202" s="2">
        <v>79</v>
      </c>
      <c r="B202" s="3" t="str">
        <f>VLOOKUP(A202,регістрація!B:AB,5,FALSE)</f>
        <v>вело</v>
      </c>
      <c r="C202" s="10" t="str">
        <f>VLOOKUP(A202,регістрація!B:AB,6,FALSE)</f>
        <v>3 с.с.</v>
      </c>
      <c r="D202" s="145" t="s">
        <v>397</v>
      </c>
      <c r="E202" s="144"/>
      <c r="F202" s="171"/>
      <c r="G202" s="171"/>
      <c r="H202" s="171"/>
      <c r="I202" s="171"/>
      <c r="J202" s="171"/>
      <c r="K202" s="171"/>
      <c r="L202" s="171"/>
      <c r="M202" s="168">
        <f>SUM(F202:L202)</f>
        <v>0</v>
      </c>
      <c r="N202" s="171"/>
      <c r="O202" s="171"/>
      <c r="P202" s="171"/>
      <c r="Q202" s="171"/>
      <c r="R202" s="171"/>
      <c r="S202" s="171"/>
      <c r="T202" s="171"/>
      <c r="U202" s="169">
        <f>SUM(N202:T202)</f>
        <v>0</v>
      </c>
      <c r="V202" s="170">
        <f t="shared" si="113"/>
        <v>15</v>
      </c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68">
        <f>SUM(W202:AG202)</f>
        <v>0</v>
      </c>
      <c r="AI202" s="171"/>
      <c r="AJ202" s="171"/>
      <c r="AK202" s="171"/>
      <c r="AL202" s="171">
        <v>3</v>
      </c>
      <c r="AM202" s="169">
        <f>SUM(AI202:AL202)</f>
        <v>3</v>
      </c>
      <c r="AN202" s="170">
        <f t="shared" si="114"/>
        <v>18</v>
      </c>
      <c r="AO202" s="171"/>
      <c r="AP202" s="171"/>
      <c r="AQ202" s="171"/>
      <c r="AR202" s="171">
        <v>3</v>
      </c>
      <c r="AS202" s="170">
        <f>15+SUM(AP202:AR202)-AO202</f>
        <v>18</v>
      </c>
      <c r="AT202" s="171"/>
      <c r="AU202" s="171"/>
      <c r="AV202" s="171"/>
      <c r="AW202" s="171"/>
      <c r="AX202" s="171"/>
      <c r="AY202" s="171"/>
      <c r="AZ202" s="171"/>
      <c r="BA202" s="168">
        <f>SUM(AT202:AZ202)</f>
        <v>0</v>
      </c>
      <c r="BB202" s="171"/>
      <c r="BC202" s="171">
        <v>1</v>
      </c>
      <c r="BD202" s="171"/>
      <c r="BE202" s="171"/>
      <c r="BF202" s="171"/>
      <c r="BG202" s="171"/>
      <c r="BH202" s="171">
        <v>3</v>
      </c>
      <c r="BI202" s="171">
        <v>1</v>
      </c>
      <c r="BJ202" s="171"/>
      <c r="BK202" s="171"/>
      <c r="BL202" s="169">
        <f>SUM(BB202:BK202)</f>
        <v>5</v>
      </c>
      <c r="BM202" s="170">
        <f>40-BA202+BL202</f>
        <v>45</v>
      </c>
      <c r="BN202" s="171"/>
      <c r="BO202" s="171"/>
      <c r="BP202" s="171"/>
      <c r="BQ202" s="171"/>
      <c r="BR202" s="171"/>
      <c r="BS202" s="171"/>
      <c r="BT202" s="171"/>
      <c r="BU202" s="171"/>
      <c r="BV202" s="171"/>
      <c r="BW202" s="171"/>
      <c r="BX202" s="171"/>
      <c r="BY202" s="171"/>
      <c r="BZ202" s="168">
        <f>SUM(BN202:BY202)</f>
        <v>0</v>
      </c>
      <c r="CA202" s="171"/>
      <c r="CB202" s="171"/>
      <c r="CC202" s="147">
        <f t="shared" si="111"/>
        <v>0</v>
      </c>
      <c r="CD202" s="148">
        <f t="shared" si="112"/>
        <v>15</v>
      </c>
      <c r="CE202" s="1">
        <f t="shared" si="124"/>
        <v>111</v>
      </c>
      <c r="CF202" s="150">
        <f t="shared" si="125"/>
        <v>79</v>
      </c>
      <c r="CG202" s="5" t="str">
        <f t="shared" si="126"/>
        <v>вело</v>
      </c>
      <c r="CH202" s="144" t="str">
        <f t="shared" si="127"/>
        <v>3 с.с.</v>
      </c>
    </row>
    <row r="203" spans="1:89" s="2" customFormat="1" ht="15.75">
      <c r="A203" s="2">
        <v>80</v>
      </c>
      <c r="B203" s="3" t="str">
        <f>VLOOKUP(A203,регістрація!B:AB,5,FALSE)</f>
        <v>пішохідний </v>
      </c>
      <c r="C203" s="10" t="str">
        <f>VLOOKUP(A203,регістрація!B:AB,6,FALSE)</f>
        <v>1 к.с.</v>
      </c>
      <c r="D203" s="145" t="s">
        <v>378</v>
      </c>
      <c r="E203" s="144"/>
      <c r="M203" s="146">
        <f t="shared" si="115"/>
        <v>0</v>
      </c>
      <c r="P203" s="2">
        <v>1</v>
      </c>
      <c r="U203" s="147">
        <f t="shared" si="116"/>
        <v>1</v>
      </c>
      <c r="V203" s="148">
        <f t="shared" si="113"/>
        <v>16</v>
      </c>
      <c r="AH203" s="146">
        <f t="shared" si="117"/>
        <v>0</v>
      </c>
      <c r="AL203" s="2">
        <v>2</v>
      </c>
      <c r="AM203" s="147">
        <f t="shared" si="118"/>
        <v>2</v>
      </c>
      <c r="AN203" s="148">
        <f t="shared" si="114"/>
        <v>17</v>
      </c>
      <c r="AO203" s="149"/>
      <c r="AP203" s="2">
        <v>2</v>
      </c>
      <c r="AS203" s="148">
        <f t="shared" si="119"/>
        <v>17</v>
      </c>
      <c r="BA203" s="146">
        <f t="shared" si="120"/>
        <v>0</v>
      </c>
      <c r="BD203" s="2">
        <v>2</v>
      </c>
      <c r="BL203" s="147">
        <f t="shared" si="121"/>
        <v>2</v>
      </c>
      <c r="BM203" s="148">
        <f t="shared" si="122"/>
        <v>42</v>
      </c>
      <c r="BZ203" s="146">
        <f t="shared" si="123"/>
        <v>0</v>
      </c>
      <c r="CA203" s="2">
        <v>3</v>
      </c>
      <c r="CC203" s="147">
        <f t="shared" si="111"/>
        <v>3</v>
      </c>
      <c r="CD203" s="148">
        <f t="shared" si="112"/>
        <v>18</v>
      </c>
      <c r="CE203" s="1">
        <f t="shared" si="124"/>
        <v>110</v>
      </c>
      <c r="CF203" s="150">
        <f t="shared" si="125"/>
        <v>80</v>
      </c>
      <c r="CG203" s="5" t="str">
        <f t="shared" si="126"/>
        <v>пішохідний </v>
      </c>
      <c r="CH203" s="144" t="str">
        <f t="shared" si="127"/>
        <v>1 к.с.</v>
      </c>
      <c r="CI203" s="2">
        <f>CE203</f>
        <v>110</v>
      </c>
      <c r="CJ203" s="2">
        <f>CE204</f>
        <v>110</v>
      </c>
      <c r="CK203" s="2">
        <f>CE205</f>
        <v>115</v>
      </c>
    </row>
    <row r="204" spans="1:86" s="2" customFormat="1" ht="15.75">
      <c r="A204" s="2">
        <v>80</v>
      </c>
      <c r="B204" s="3" t="str">
        <f>VLOOKUP(A204,регістрація!B:AB,5,FALSE)</f>
        <v>пішохідний </v>
      </c>
      <c r="C204" s="10" t="str">
        <f>VLOOKUP(A204,регістрація!B:AB,6,FALSE)</f>
        <v>1 к.с.</v>
      </c>
      <c r="D204" s="145" t="s">
        <v>385</v>
      </c>
      <c r="E204" s="144"/>
      <c r="M204" s="146">
        <f t="shared" si="115"/>
        <v>0</v>
      </c>
      <c r="U204" s="147">
        <f t="shared" si="116"/>
        <v>0</v>
      </c>
      <c r="V204" s="148">
        <f t="shared" si="113"/>
        <v>15</v>
      </c>
      <c r="AH204" s="146">
        <f t="shared" si="117"/>
        <v>0</v>
      </c>
      <c r="AL204" s="2">
        <v>3</v>
      </c>
      <c r="AM204" s="147">
        <f t="shared" si="118"/>
        <v>3</v>
      </c>
      <c r="AN204" s="148">
        <f t="shared" si="114"/>
        <v>18</v>
      </c>
      <c r="AO204" s="149"/>
      <c r="AR204" s="2">
        <v>2</v>
      </c>
      <c r="AS204" s="148">
        <f t="shared" si="119"/>
        <v>17</v>
      </c>
      <c r="BA204" s="146">
        <f t="shared" si="120"/>
        <v>0</v>
      </c>
      <c r="BI204" s="2">
        <v>2</v>
      </c>
      <c r="BL204" s="147">
        <f t="shared" si="121"/>
        <v>2</v>
      </c>
      <c r="BM204" s="148">
        <f t="shared" si="122"/>
        <v>42</v>
      </c>
      <c r="BZ204" s="146">
        <f t="shared" si="123"/>
        <v>0</v>
      </c>
      <c r="CA204" s="2">
        <v>3</v>
      </c>
      <c r="CC204" s="147">
        <f t="shared" si="111"/>
        <v>3</v>
      </c>
      <c r="CD204" s="148">
        <f t="shared" si="112"/>
        <v>18</v>
      </c>
      <c r="CE204" s="1">
        <f t="shared" si="124"/>
        <v>110</v>
      </c>
      <c r="CF204" s="150">
        <f t="shared" si="125"/>
        <v>80</v>
      </c>
      <c r="CG204" s="5" t="str">
        <f t="shared" si="126"/>
        <v>пішохідний </v>
      </c>
      <c r="CH204" s="144" t="str">
        <f t="shared" si="127"/>
        <v>1 к.с.</v>
      </c>
    </row>
    <row r="205" spans="1:86" s="2" customFormat="1" ht="15.75">
      <c r="A205" s="2">
        <v>80</v>
      </c>
      <c r="B205" s="3" t="str">
        <f>VLOOKUP(A205,регістрація!B:AB,5,FALSE)</f>
        <v>пішохідний </v>
      </c>
      <c r="C205" s="10" t="str">
        <f>VLOOKUP(A205,регістрація!B:AB,6,FALSE)</f>
        <v>1 к.с.</v>
      </c>
      <c r="D205" s="145" t="s">
        <v>391</v>
      </c>
      <c r="E205" s="144"/>
      <c r="M205" s="146">
        <f t="shared" si="115"/>
        <v>0</v>
      </c>
      <c r="O205" s="2">
        <v>1</v>
      </c>
      <c r="P205" s="2">
        <v>1</v>
      </c>
      <c r="U205" s="147">
        <f t="shared" si="116"/>
        <v>2</v>
      </c>
      <c r="V205" s="148">
        <f t="shared" si="113"/>
        <v>17</v>
      </c>
      <c r="AH205" s="146">
        <f t="shared" si="117"/>
        <v>0</v>
      </c>
      <c r="AL205" s="2">
        <v>2</v>
      </c>
      <c r="AM205" s="147">
        <f t="shared" si="118"/>
        <v>2</v>
      </c>
      <c r="AN205" s="148">
        <f t="shared" si="114"/>
        <v>17</v>
      </c>
      <c r="AO205" s="149"/>
      <c r="AP205" s="2">
        <v>1</v>
      </c>
      <c r="AS205" s="148">
        <f t="shared" si="119"/>
        <v>16</v>
      </c>
      <c r="BA205" s="146">
        <f t="shared" si="120"/>
        <v>0</v>
      </c>
      <c r="BC205" s="2">
        <v>1</v>
      </c>
      <c r="BD205" s="2">
        <v>2</v>
      </c>
      <c r="BH205" s="2">
        <v>3</v>
      </c>
      <c r="BL205" s="147">
        <f t="shared" si="121"/>
        <v>6</v>
      </c>
      <c r="BM205" s="148">
        <f t="shared" si="122"/>
        <v>46</v>
      </c>
      <c r="BZ205" s="146">
        <f t="shared" si="123"/>
        <v>0</v>
      </c>
      <c r="CA205" s="2">
        <v>3</v>
      </c>
      <c r="CB205" s="2">
        <v>1</v>
      </c>
      <c r="CC205" s="147">
        <f t="shared" si="111"/>
        <v>4</v>
      </c>
      <c r="CD205" s="148">
        <f t="shared" si="112"/>
        <v>19</v>
      </c>
      <c r="CE205" s="1">
        <f t="shared" si="124"/>
        <v>115</v>
      </c>
      <c r="CF205" s="150">
        <f t="shared" si="125"/>
        <v>80</v>
      </c>
      <c r="CG205" s="5" t="str">
        <f t="shared" si="126"/>
        <v>пішохідний </v>
      </c>
      <c r="CH205" s="144" t="str">
        <f t="shared" si="127"/>
        <v>1 к.с.</v>
      </c>
    </row>
    <row r="206" spans="1:89" s="2" customFormat="1" ht="15.75">
      <c r="A206" s="2">
        <v>81</v>
      </c>
      <c r="B206" s="3" t="str">
        <f>VLOOKUP(A206,регістрація!B:AB,5,FALSE)</f>
        <v>пішохідний </v>
      </c>
      <c r="C206" s="10" t="str">
        <f>VLOOKUP(A206,регістрація!B:AB,6,FALSE)</f>
        <v>3 с.с.</v>
      </c>
      <c r="D206" s="145" t="s">
        <v>402</v>
      </c>
      <c r="E206" s="144"/>
      <c r="M206" s="146">
        <f t="shared" si="115"/>
        <v>0</v>
      </c>
      <c r="P206" s="2">
        <v>1</v>
      </c>
      <c r="U206" s="147">
        <f t="shared" si="116"/>
        <v>1</v>
      </c>
      <c r="V206" s="148">
        <f t="shared" si="113"/>
        <v>16</v>
      </c>
      <c r="AH206" s="146">
        <f t="shared" si="117"/>
        <v>0</v>
      </c>
      <c r="AL206" s="2">
        <v>1</v>
      </c>
      <c r="AM206" s="147">
        <f t="shared" si="118"/>
        <v>1</v>
      </c>
      <c r="AN206" s="148">
        <f t="shared" si="114"/>
        <v>16</v>
      </c>
      <c r="AO206" s="149"/>
      <c r="AP206" s="2">
        <v>1</v>
      </c>
      <c r="AR206" s="2">
        <v>3</v>
      </c>
      <c r="AS206" s="148">
        <f t="shared" si="119"/>
        <v>19</v>
      </c>
      <c r="BA206" s="146">
        <f t="shared" si="120"/>
        <v>0</v>
      </c>
      <c r="BB206" s="2">
        <v>3</v>
      </c>
      <c r="BD206" s="2">
        <v>2</v>
      </c>
      <c r="BH206" s="2">
        <v>2</v>
      </c>
      <c r="BL206" s="147">
        <f t="shared" si="121"/>
        <v>7</v>
      </c>
      <c r="BM206" s="148">
        <f t="shared" si="122"/>
        <v>47</v>
      </c>
      <c r="BZ206" s="146">
        <f t="shared" si="123"/>
        <v>0</v>
      </c>
      <c r="CA206" s="2">
        <v>2</v>
      </c>
      <c r="CC206" s="147">
        <f t="shared" si="111"/>
        <v>2</v>
      </c>
      <c r="CD206" s="148">
        <f t="shared" si="112"/>
        <v>17</v>
      </c>
      <c r="CE206" s="1">
        <f t="shared" si="124"/>
        <v>115</v>
      </c>
      <c r="CF206" s="150">
        <f t="shared" si="125"/>
        <v>81</v>
      </c>
      <c r="CG206" s="5" t="str">
        <f t="shared" si="126"/>
        <v>пішохідний </v>
      </c>
      <c r="CH206" s="144" t="str">
        <f t="shared" si="127"/>
        <v>3 с.с.</v>
      </c>
      <c r="CI206" s="2">
        <f>CE206</f>
        <v>115</v>
      </c>
      <c r="CJ206" s="2">
        <f>CE207</f>
        <v>115</v>
      </c>
      <c r="CK206" s="2" t="e">
        <f>#REF!</f>
        <v>#REF!</v>
      </c>
    </row>
    <row r="207" spans="1:86" s="2" customFormat="1" ht="15.75">
      <c r="A207" s="2">
        <v>81</v>
      </c>
      <c r="B207" s="3" t="str">
        <f>VLOOKUP(A207,регістрація!B:AB,5,FALSE)</f>
        <v>пішохідний </v>
      </c>
      <c r="C207" s="10" t="str">
        <f>VLOOKUP(A207,регістрація!B:AB,6,FALSE)</f>
        <v>3 с.с.</v>
      </c>
      <c r="D207" s="145" t="s">
        <v>403</v>
      </c>
      <c r="E207" s="144"/>
      <c r="M207" s="146">
        <f t="shared" si="115"/>
        <v>0</v>
      </c>
      <c r="N207" s="2">
        <v>1</v>
      </c>
      <c r="O207" s="2">
        <v>1</v>
      </c>
      <c r="P207" s="2">
        <v>1</v>
      </c>
      <c r="U207" s="147">
        <f t="shared" si="116"/>
        <v>3</v>
      </c>
      <c r="V207" s="148">
        <f t="shared" si="113"/>
        <v>18</v>
      </c>
      <c r="AH207" s="146">
        <f t="shared" si="117"/>
        <v>0</v>
      </c>
      <c r="AL207" s="2">
        <v>1</v>
      </c>
      <c r="AM207" s="147">
        <f t="shared" si="118"/>
        <v>1</v>
      </c>
      <c r="AN207" s="148">
        <f t="shared" si="114"/>
        <v>16</v>
      </c>
      <c r="AO207" s="149"/>
      <c r="AP207" s="2">
        <v>1</v>
      </c>
      <c r="AQ207" s="2">
        <v>1</v>
      </c>
      <c r="AS207" s="148">
        <f t="shared" si="119"/>
        <v>17</v>
      </c>
      <c r="BA207" s="146">
        <f t="shared" si="120"/>
        <v>0</v>
      </c>
      <c r="BD207" s="2">
        <v>3</v>
      </c>
      <c r="BH207" s="2">
        <v>4</v>
      </c>
      <c r="BL207" s="147">
        <f t="shared" si="121"/>
        <v>7</v>
      </c>
      <c r="BM207" s="148">
        <f t="shared" si="122"/>
        <v>47</v>
      </c>
      <c r="BZ207" s="146">
        <f t="shared" si="123"/>
        <v>0</v>
      </c>
      <c r="CA207" s="2">
        <v>2</v>
      </c>
      <c r="CC207" s="147">
        <f t="shared" si="111"/>
        <v>2</v>
      </c>
      <c r="CD207" s="148">
        <f t="shared" si="112"/>
        <v>17</v>
      </c>
      <c r="CE207" s="1">
        <f t="shared" si="124"/>
        <v>115</v>
      </c>
      <c r="CF207" s="150">
        <f t="shared" si="125"/>
        <v>81</v>
      </c>
      <c r="CG207" s="5" t="str">
        <f t="shared" si="126"/>
        <v>пішохідний </v>
      </c>
      <c r="CH207" s="144" t="str">
        <f t="shared" si="127"/>
        <v>3 с.с.</v>
      </c>
    </row>
    <row r="208" spans="1:89" s="2" customFormat="1" ht="15.75">
      <c r="A208" s="2">
        <v>82</v>
      </c>
      <c r="B208" s="3" t="str">
        <f>VLOOKUP(A208,регістрація!B:AB,5,FALSE)</f>
        <v>пішохідний </v>
      </c>
      <c r="C208" s="10" t="str">
        <f>VLOOKUP(A208,регістрація!B:AB,6,FALSE)</f>
        <v>3 к.с.</v>
      </c>
      <c r="D208" s="145" t="s">
        <v>379</v>
      </c>
      <c r="E208" s="144"/>
      <c r="M208" s="146">
        <f t="shared" si="115"/>
        <v>0</v>
      </c>
      <c r="U208" s="147">
        <f t="shared" si="116"/>
        <v>0</v>
      </c>
      <c r="V208" s="148">
        <f t="shared" si="113"/>
        <v>15</v>
      </c>
      <c r="AH208" s="146">
        <f t="shared" si="117"/>
        <v>0</v>
      </c>
      <c r="AM208" s="147">
        <f t="shared" si="118"/>
        <v>0</v>
      </c>
      <c r="AN208" s="148">
        <f t="shared" si="114"/>
        <v>15</v>
      </c>
      <c r="AO208" s="149"/>
      <c r="AS208" s="148">
        <f t="shared" si="119"/>
        <v>15</v>
      </c>
      <c r="AT208" s="2">
        <v>1</v>
      </c>
      <c r="BA208" s="146">
        <f t="shared" si="120"/>
        <v>1</v>
      </c>
      <c r="BD208" s="2">
        <v>1</v>
      </c>
      <c r="BL208" s="147">
        <f t="shared" si="121"/>
        <v>1</v>
      </c>
      <c r="BM208" s="148">
        <f t="shared" si="122"/>
        <v>40</v>
      </c>
      <c r="BN208" s="2">
        <v>1</v>
      </c>
      <c r="BQ208" s="2">
        <v>1</v>
      </c>
      <c r="BZ208" s="146">
        <f t="shared" si="123"/>
        <v>2</v>
      </c>
      <c r="CC208" s="147">
        <f t="shared" si="111"/>
        <v>0</v>
      </c>
      <c r="CD208" s="148">
        <f t="shared" si="112"/>
        <v>13</v>
      </c>
      <c r="CE208" s="1">
        <f t="shared" si="124"/>
        <v>98</v>
      </c>
      <c r="CF208" s="150">
        <f t="shared" si="125"/>
        <v>82</v>
      </c>
      <c r="CG208" s="5" t="str">
        <f t="shared" si="126"/>
        <v>пішохідний </v>
      </c>
      <c r="CH208" s="144" t="str">
        <f t="shared" si="127"/>
        <v>3 к.с.</v>
      </c>
      <c r="CI208" s="2">
        <f>CE208</f>
        <v>98</v>
      </c>
      <c r="CJ208" s="2">
        <f>CE209</f>
        <v>81</v>
      </c>
      <c r="CK208" s="2">
        <f>CE210</f>
        <v>91</v>
      </c>
    </row>
    <row r="209" spans="1:86" s="2" customFormat="1" ht="15.75">
      <c r="A209" s="2">
        <v>82</v>
      </c>
      <c r="B209" s="3" t="str">
        <f>VLOOKUP(A209,регістрація!B:AB,5,FALSE)</f>
        <v>пішохідний </v>
      </c>
      <c r="C209" s="10" t="str">
        <f>VLOOKUP(A209,регістрація!B:AB,6,FALSE)</f>
        <v>3 к.с.</v>
      </c>
      <c r="D209" s="145" t="s">
        <v>396</v>
      </c>
      <c r="E209" s="144"/>
      <c r="F209" s="2">
        <v>1</v>
      </c>
      <c r="J209" s="2">
        <v>1</v>
      </c>
      <c r="K209" s="2">
        <v>1</v>
      </c>
      <c r="M209" s="146">
        <f t="shared" si="115"/>
        <v>3</v>
      </c>
      <c r="U209" s="147">
        <f t="shared" si="116"/>
        <v>0</v>
      </c>
      <c r="V209" s="148">
        <f t="shared" si="113"/>
        <v>12</v>
      </c>
      <c r="Z209" s="2">
        <v>4</v>
      </c>
      <c r="AH209" s="146">
        <f t="shared" si="117"/>
        <v>4</v>
      </c>
      <c r="AM209" s="147">
        <f t="shared" si="118"/>
        <v>0</v>
      </c>
      <c r="AN209" s="148">
        <f t="shared" si="114"/>
        <v>11</v>
      </c>
      <c r="AO209" s="149"/>
      <c r="AS209" s="148">
        <f t="shared" si="119"/>
        <v>15</v>
      </c>
      <c r="AU209" s="2">
        <v>5</v>
      </c>
      <c r="AW209" s="2">
        <v>1</v>
      </c>
      <c r="AX209" s="2">
        <v>1</v>
      </c>
      <c r="BA209" s="146">
        <f t="shared" si="120"/>
        <v>7</v>
      </c>
      <c r="BH209" s="2">
        <v>1</v>
      </c>
      <c r="BL209" s="147">
        <f t="shared" si="121"/>
        <v>1</v>
      </c>
      <c r="BM209" s="148">
        <f t="shared" si="122"/>
        <v>34</v>
      </c>
      <c r="BQ209" s="2">
        <v>1</v>
      </c>
      <c r="BV209" s="2">
        <v>1</v>
      </c>
      <c r="BX209" s="2">
        <v>1</v>
      </c>
      <c r="BY209" s="2">
        <v>3</v>
      </c>
      <c r="BZ209" s="146">
        <f t="shared" si="123"/>
        <v>6</v>
      </c>
      <c r="CC209" s="147">
        <f t="shared" si="111"/>
        <v>0</v>
      </c>
      <c r="CD209" s="148">
        <f t="shared" si="112"/>
        <v>9</v>
      </c>
      <c r="CE209" s="1">
        <f t="shared" si="124"/>
        <v>81</v>
      </c>
      <c r="CF209" s="150">
        <f aca="true" t="shared" si="128" ref="CF209:CH213">A209</f>
        <v>82</v>
      </c>
      <c r="CG209" s="5" t="str">
        <f t="shared" si="128"/>
        <v>пішохідний </v>
      </c>
      <c r="CH209" s="144" t="str">
        <f t="shared" si="128"/>
        <v>3 к.с.</v>
      </c>
    </row>
    <row r="210" spans="1:86" s="2" customFormat="1" ht="15.75">
      <c r="A210" s="2">
        <v>82</v>
      </c>
      <c r="B210" s="3" t="str">
        <f>VLOOKUP(A210,регістрація!B:AB,5,FALSE)</f>
        <v>пішохідний </v>
      </c>
      <c r="C210" s="10" t="str">
        <f>VLOOKUP(A210,регістрація!B:AB,6,FALSE)</f>
        <v>3 к.с.</v>
      </c>
      <c r="D210" s="145" t="s">
        <v>392</v>
      </c>
      <c r="E210" s="144"/>
      <c r="M210" s="146">
        <f t="shared" si="115"/>
        <v>0</v>
      </c>
      <c r="U210" s="147">
        <f t="shared" si="116"/>
        <v>0</v>
      </c>
      <c r="V210" s="148">
        <f t="shared" si="113"/>
        <v>15</v>
      </c>
      <c r="X210" s="2">
        <v>2</v>
      </c>
      <c r="AH210" s="146">
        <f t="shared" si="117"/>
        <v>2</v>
      </c>
      <c r="AM210" s="147">
        <f t="shared" si="118"/>
        <v>0</v>
      </c>
      <c r="AN210" s="148">
        <f t="shared" si="114"/>
        <v>13</v>
      </c>
      <c r="AO210" s="149"/>
      <c r="AS210" s="148">
        <f t="shared" si="119"/>
        <v>15</v>
      </c>
      <c r="AT210" s="2">
        <v>1</v>
      </c>
      <c r="AU210" s="2">
        <v>2</v>
      </c>
      <c r="BA210" s="146">
        <f t="shared" si="120"/>
        <v>3</v>
      </c>
      <c r="BB210" s="2">
        <v>1</v>
      </c>
      <c r="BD210" s="2">
        <v>1</v>
      </c>
      <c r="BK210" s="2">
        <v>1</v>
      </c>
      <c r="BL210" s="147">
        <f t="shared" si="121"/>
        <v>3</v>
      </c>
      <c r="BM210" s="148">
        <f t="shared" si="122"/>
        <v>40</v>
      </c>
      <c r="BQ210" s="2">
        <v>2</v>
      </c>
      <c r="BR210" s="2">
        <v>1</v>
      </c>
      <c r="BT210" s="2">
        <v>2</v>
      </c>
      <c r="BV210" s="2">
        <v>2</v>
      </c>
      <c r="BZ210" s="146">
        <f t="shared" si="123"/>
        <v>7</v>
      </c>
      <c r="CC210" s="147">
        <f t="shared" si="111"/>
        <v>0</v>
      </c>
      <c r="CD210" s="148">
        <f t="shared" si="112"/>
        <v>8</v>
      </c>
      <c r="CE210" s="1">
        <f t="shared" si="124"/>
        <v>91</v>
      </c>
      <c r="CF210" s="150">
        <f t="shared" si="128"/>
        <v>82</v>
      </c>
      <c r="CG210" s="5" t="str">
        <f t="shared" si="128"/>
        <v>пішохідний </v>
      </c>
      <c r="CH210" s="144" t="str">
        <f t="shared" si="128"/>
        <v>3 к.с.</v>
      </c>
    </row>
    <row r="211" spans="1:89" s="2" customFormat="1" ht="15.75">
      <c r="A211" s="2">
        <v>83</v>
      </c>
      <c r="B211" s="3" t="str">
        <f>VLOOKUP(A211,регістрація!B:AB,5,FALSE)</f>
        <v>пішохідний </v>
      </c>
      <c r="C211" s="10" t="str">
        <f>VLOOKUP(A211,регістрація!B:AB,6,FALSE)</f>
        <v>1 к.с.</v>
      </c>
      <c r="D211" s="145" t="s">
        <v>391</v>
      </c>
      <c r="E211" s="144"/>
      <c r="J211" s="2">
        <v>1</v>
      </c>
      <c r="M211" s="146">
        <f t="shared" si="115"/>
        <v>1</v>
      </c>
      <c r="P211" s="2">
        <v>1</v>
      </c>
      <c r="U211" s="147">
        <f t="shared" si="116"/>
        <v>1</v>
      </c>
      <c r="V211" s="148">
        <f t="shared" si="113"/>
        <v>15</v>
      </c>
      <c r="AH211" s="146">
        <f t="shared" si="117"/>
        <v>0</v>
      </c>
      <c r="AK211" s="2">
        <v>1</v>
      </c>
      <c r="AM211" s="147">
        <f t="shared" si="118"/>
        <v>1</v>
      </c>
      <c r="AN211" s="148">
        <f t="shared" si="114"/>
        <v>16</v>
      </c>
      <c r="AO211" s="149"/>
      <c r="AP211" s="2">
        <v>1</v>
      </c>
      <c r="AS211" s="148">
        <f t="shared" si="119"/>
        <v>16</v>
      </c>
      <c r="AT211" s="2">
        <v>1</v>
      </c>
      <c r="BA211" s="146">
        <f t="shared" si="120"/>
        <v>1</v>
      </c>
      <c r="BD211" s="2">
        <v>2</v>
      </c>
      <c r="BH211" s="2">
        <v>2</v>
      </c>
      <c r="BL211" s="147">
        <f t="shared" si="121"/>
        <v>4</v>
      </c>
      <c r="BM211" s="148">
        <f t="shared" si="122"/>
        <v>43</v>
      </c>
      <c r="BN211" s="2">
        <v>2</v>
      </c>
      <c r="BW211" s="2">
        <v>2</v>
      </c>
      <c r="BZ211" s="146">
        <f t="shared" si="123"/>
        <v>4</v>
      </c>
      <c r="CA211" s="2">
        <v>1</v>
      </c>
      <c r="CC211" s="147">
        <f t="shared" si="111"/>
        <v>1</v>
      </c>
      <c r="CD211" s="148">
        <f t="shared" si="112"/>
        <v>12</v>
      </c>
      <c r="CE211" s="1">
        <f t="shared" si="124"/>
        <v>102</v>
      </c>
      <c r="CF211" s="150">
        <f t="shared" si="128"/>
        <v>83</v>
      </c>
      <c r="CG211" s="5" t="str">
        <f t="shared" si="128"/>
        <v>пішохідний </v>
      </c>
      <c r="CH211" s="144" t="str">
        <f t="shared" si="128"/>
        <v>1 к.с.</v>
      </c>
      <c r="CI211" s="2">
        <f>CE211</f>
        <v>102</v>
      </c>
      <c r="CJ211" s="2">
        <f>CE212</f>
        <v>97</v>
      </c>
      <c r="CK211" s="2">
        <f>CE213</f>
        <v>104</v>
      </c>
    </row>
    <row r="212" spans="1:86" s="2" customFormat="1" ht="15.75">
      <c r="A212" s="2">
        <v>83</v>
      </c>
      <c r="B212" s="3" t="str">
        <f>VLOOKUP(A212,регістрація!B:AB,5,FALSE)</f>
        <v>пішохідний </v>
      </c>
      <c r="C212" s="10" t="str">
        <f>VLOOKUP(A212,регістрація!B:AB,6,FALSE)</f>
        <v>1 к.с.</v>
      </c>
      <c r="D212" s="145" t="s">
        <v>378</v>
      </c>
      <c r="E212" s="144"/>
      <c r="G212" s="2">
        <v>1</v>
      </c>
      <c r="M212" s="146">
        <f t="shared" si="115"/>
        <v>1</v>
      </c>
      <c r="U212" s="147">
        <f t="shared" si="116"/>
        <v>0</v>
      </c>
      <c r="V212" s="148">
        <f t="shared" si="113"/>
        <v>14</v>
      </c>
      <c r="AD212" s="2">
        <v>5</v>
      </c>
      <c r="AH212" s="146">
        <f t="shared" si="117"/>
        <v>5</v>
      </c>
      <c r="AL212" s="2">
        <v>2</v>
      </c>
      <c r="AM212" s="147">
        <f t="shared" si="118"/>
        <v>2</v>
      </c>
      <c r="AN212" s="148">
        <f t="shared" si="114"/>
        <v>12</v>
      </c>
      <c r="AO212" s="149"/>
      <c r="AP212" s="2">
        <v>2</v>
      </c>
      <c r="AS212" s="148">
        <f t="shared" si="119"/>
        <v>17</v>
      </c>
      <c r="BA212" s="146">
        <f t="shared" si="120"/>
        <v>0</v>
      </c>
      <c r="BD212" s="2">
        <v>2</v>
      </c>
      <c r="BL212" s="147">
        <f t="shared" si="121"/>
        <v>2</v>
      </c>
      <c r="BM212" s="148">
        <f t="shared" si="122"/>
        <v>42</v>
      </c>
      <c r="BV212" s="2">
        <v>3</v>
      </c>
      <c r="BW212" s="2">
        <v>2</v>
      </c>
      <c r="BZ212" s="146">
        <f t="shared" si="123"/>
        <v>5</v>
      </c>
      <c r="CA212" s="2">
        <v>2</v>
      </c>
      <c r="CC212" s="147">
        <f t="shared" si="111"/>
        <v>2</v>
      </c>
      <c r="CD212" s="148">
        <f t="shared" si="112"/>
        <v>12</v>
      </c>
      <c r="CE212" s="1">
        <f t="shared" si="124"/>
        <v>97</v>
      </c>
      <c r="CF212" s="150">
        <f t="shared" si="128"/>
        <v>83</v>
      </c>
      <c r="CG212" s="5" t="str">
        <f t="shared" si="128"/>
        <v>пішохідний </v>
      </c>
      <c r="CH212" s="144" t="str">
        <f t="shared" si="128"/>
        <v>1 к.с.</v>
      </c>
    </row>
    <row r="213" spans="1:86" s="2" customFormat="1" ht="15.75">
      <c r="A213" s="2">
        <v>83</v>
      </c>
      <c r="B213" s="3" t="str">
        <f>VLOOKUP(A213,регістрація!B:AB,5,FALSE)</f>
        <v>пішохідний </v>
      </c>
      <c r="C213" s="10" t="str">
        <f>VLOOKUP(A213,регістрація!B:AB,6,FALSE)</f>
        <v>1 к.с.</v>
      </c>
      <c r="D213" s="145" t="s">
        <v>385</v>
      </c>
      <c r="E213" s="144"/>
      <c r="M213" s="146">
        <f t="shared" si="115"/>
        <v>0</v>
      </c>
      <c r="U213" s="147">
        <f t="shared" si="116"/>
        <v>0</v>
      </c>
      <c r="V213" s="148">
        <f t="shared" si="113"/>
        <v>15</v>
      </c>
      <c r="AH213" s="146">
        <f t="shared" si="117"/>
        <v>0</v>
      </c>
      <c r="AL213" s="2">
        <v>2</v>
      </c>
      <c r="AM213" s="147">
        <f t="shared" si="118"/>
        <v>2</v>
      </c>
      <c r="AN213" s="148">
        <f t="shared" si="114"/>
        <v>17</v>
      </c>
      <c r="AO213" s="149"/>
      <c r="AS213" s="148">
        <f t="shared" si="119"/>
        <v>15</v>
      </c>
      <c r="BA213" s="146">
        <f t="shared" si="120"/>
        <v>0</v>
      </c>
      <c r="BH213" s="2">
        <v>1</v>
      </c>
      <c r="BL213" s="147">
        <f t="shared" si="121"/>
        <v>1</v>
      </c>
      <c r="BM213" s="148">
        <f t="shared" si="122"/>
        <v>41</v>
      </c>
      <c r="BQ213" s="2">
        <v>1</v>
      </c>
      <c r="BZ213" s="146">
        <f t="shared" si="123"/>
        <v>1</v>
      </c>
      <c r="CA213" s="2">
        <v>2</v>
      </c>
      <c r="CC213" s="147">
        <f t="shared" si="111"/>
        <v>2</v>
      </c>
      <c r="CD213" s="148">
        <f t="shared" si="112"/>
        <v>16</v>
      </c>
      <c r="CE213" s="1">
        <f t="shared" si="124"/>
        <v>104</v>
      </c>
      <c r="CF213" s="150">
        <f t="shared" si="128"/>
        <v>83</v>
      </c>
      <c r="CG213" s="5" t="str">
        <f t="shared" si="128"/>
        <v>пішохідний </v>
      </c>
      <c r="CH213" s="144" t="str">
        <f t="shared" si="128"/>
        <v>1 к.с.</v>
      </c>
    </row>
    <row r="214" spans="2:86" ht="15.75">
      <c r="B214" s="85"/>
      <c r="C214" s="86"/>
      <c r="D214" s="87"/>
      <c r="E214" s="84"/>
      <c r="CE214" s="93"/>
      <c r="CF214" s="94"/>
      <c r="CH214" s="84"/>
    </row>
    <row r="215" spans="2:86" ht="15.75">
      <c r="B215" s="85"/>
      <c r="C215" s="86"/>
      <c r="D215" s="87"/>
      <c r="E215" s="84"/>
      <c r="CE215" s="93"/>
      <c r="CF215" s="94"/>
      <c r="CH215" s="84"/>
    </row>
    <row r="216" spans="2:86" ht="15.75">
      <c r="B216" s="85"/>
      <c r="C216" s="86"/>
      <c r="D216" s="87"/>
      <c r="E216" s="84"/>
      <c r="CE216" s="93"/>
      <c r="CF216" s="94"/>
      <c r="CH216" s="84"/>
    </row>
    <row r="217" spans="2:86" ht="15.75">
      <c r="B217" s="85"/>
      <c r="C217" s="86"/>
      <c r="D217" s="87"/>
      <c r="E217" s="84"/>
      <c r="CE217" s="93"/>
      <c r="CF217" s="94"/>
      <c r="CH217" s="84"/>
    </row>
    <row r="218" spans="2:86" ht="15.75">
      <c r="B218" s="85"/>
      <c r="C218" s="86"/>
      <c r="D218" s="87"/>
      <c r="E218" s="84"/>
      <c r="CE218" s="93"/>
      <c r="CF218" s="94"/>
      <c r="CH218" s="84"/>
    </row>
    <row r="219" spans="2:86" ht="15.75">
      <c r="B219" s="85"/>
      <c r="C219" s="86"/>
      <c r="D219" s="87"/>
      <c r="E219" s="84"/>
      <c r="CE219" s="93"/>
      <c r="CF219" s="94"/>
      <c r="CH219" s="84"/>
    </row>
    <row r="220" spans="2:86" ht="15.75">
      <c r="B220" s="85"/>
      <c r="C220" s="86"/>
      <c r="D220" s="87"/>
      <c r="E220" s="84"/>
      <c r="CE220" s="93"/>
      <c r="CF220" s="94"/>
      <c r="CH220" s="84"/>
    </row>
    <row r="221" spans="2:86" ht="15.75">
      <c r="B221" s="85"/>
      <c r="C221" s="86"/>
      <c r="D221" s="87"/>
      <c r="E221" s="84"/>
      <c r="CE221" s="93"/>
      <c r="CF221" s="94"/>
      <c r="CH221" s="84"/>
    </row>
    <row r="222" spans="2:86" ht="15.75">
      <c r="B222" s="85"/>
      <c r="C222" s="86"/>
      <c r="D222" s="87"/>
      <c r="E222" s="84"/>
      <c r="CE222" s="93"/>
      <c r="CF222" s="94"/>
      <c r="CH222" s="84"/>
    </row>
    <row r="223" spans="2:86" ht="15.75">
      <c r="B223" s="85"/>
      <c r="C223" s="86"/>
      <c r="D223" s="87"/>
      <c r="E223" s="84"/>
      <c r="CE223" s="93"/>
      <c r="CF223" s="94"/>
      <c r="CH223" s="84"/>
    </row>
    <row r="224" spans="2:86" ht="15.75">
      <c r="B224" s="85"/>
      <c r="C224" s="86"/>
      <c r="D224" s="87"/>
      <c r="E224" s="84"/>
      <c r="CE224" s="93"/>
      <c r="CF224" s="94"/>
      <c r="CH224" s="84"/>
    </row>
    <row r="225" spans="2:86" ht="15.75">
      <c r="B225" s="85"/>
      <c r="C225" s="86"/>
      <c r="D225" s="87"/>
      <c r="E225" s="84"/>
      <c r="CE225" s="93"/>
      <c r="CF225" s="94"/>
      <c r="CH225" s="84"/>
    </row>
    <row r="226" spans="2:86" ht="15.75">
      <c r="B226" s="85"/>
      <c r="C226" s="86"/>
      <c r="D226" s="87"/>
      <c r="E226" s="84"/>
      <c r="CE226" s="93"/>
      <c r="CF226" s="94"/>
      <c r="CH226" s="84"/>
    </row>
    <row r="227" spans="2:86" ht="15.75">
      <c r="B227" s="85"/>
      <c r="C227" s="86"/>
      <c r="D227" s="87"/>
      <c r="E227" s="84"/>
      <c r="CE227" s="93"/>
      <c r="CF227" s="94"/>
      <c r="CH227" s="84"/>
    </row>
    <row r="228" spans="2:86" ht="15.75">
      <c r="B228" s="85"/>
      <c r="C228" s="86"/>
      <c r="D228" s="87"/>
      <c r="E228" s="84"/>
      <c r="CE228" s="93"/>
      <c r="CF228" s="94"/>
      <c r="CH228" s="84"/>
    </row>
    <row r="229" spans="2:86" ht="15.75">
      <c r="B229" s="85"/>
      <c r="C229" s="86"/>
      <c r="D229" s="87"/>
      <c r="E229" s="84"/>
      <c r="CE229" s="93"/>
      <c r="CF229" s="94"/>
      <c r="CH229" s="84"/>
    </row>
    <row r="230" spans="2:86" ht="15.75">
      <c r="B230" s="85"/>
      <c r="C230" s="86"/>
      <c r="D230" s="87"/>
      <c r="E230" s="84"/>
      <c r="CE230" s="93"/>
      <c r="CF230" s="94"/>
      <c r="CH230" s="84"/>
    </row>
    <row r="231" spans="2:86" ht="15.75">
      <c r="B231" s="85"/>
      <c r="C231" s="86"/>
      <c r="D231" s="87"/>
      <c r="E231" s="84"/>
      <c r="CE231" s="93"/>
      <c r="CF231" s="94"/>
      <c r="CH231" s="84"/>
    </row>
    <row r="232" spans="2:86" ht="15.75">
      <c r="B232" s="85"/>
      <c r="C232" s="86"/>
      <c r="D232" s="87"/>
      <c r="E232" s="84"/>
      <c r="CE232" s="93"/>
      <c r="CF232" s="94"/>
      <c r="CH232" s="84"/>
    </row>
    <row r="233" spans="2:86" ht="15.75">
      <c r="B233" s="85"/>
      <c r="C233" s="86"/>
      <c r="D233" s="87"/>
      <c r="E233" s="84"/>
      <c r="CE233" s="93"/>
      <c r="CF233" s="94"/>
      <c r="CH233" s="84"/>
    </row>
    <row r="234" spans="2:86" ht="15.75">
      <c r="B234" s="85"/>
      <c r="C234" s="86"/>
      <c r="D234" s="87"/>
      <c r="E234" s="84"/>
      <c r="CE234" s="93"/>
      <c r="CF234" s="94"/>
      <c r="CH234" s="84"/>
    </row>
    <row r="235" spans="2:86" ht="15.75">
      <c r="B235" s="85"/>
      <c r="C235" s="86"/>
      <c r="D235" s="87"/>
      <c r="E235" s="84"/>
      <c r="CE235" s="93"/>
      <c r="CF235" s="94"/>
      <c r="CH235" s="84"/>
    </row>
    <row r="236" spans="2:86" ht="15.75">
      <c r="B236" s="85"/>
      <c r="C236" s="86"/>
      <c r="D236" s="87"/>
      <c r="E236" s="84"/>
      <c r="CE236" s="93"/>
      <c r="CF236" s="94"/>
      <c r="CH236" s="84"/>
    </row>
    <row r="237" spans="2:86" ht="15.75">
      <c r="B237" s="85"/>
      <c r="C237" s="86"/>
      <c r="D237" s="87"/>
      <c r="E237" s="84"/>
      <c r="CE237" s="93"/>
      <c r="CF237" s="94"/>
      <c r="CH237" s="84"/>
    </row>
    <row r="238" spans="2:86" ht="15.75">
      <c r="B238" s="85"/>
      <c r="C238" s="86"/>
      <c r="D238" s="87"/>
      <c r="E238" s="84"/>
      <c r="CE238" s="93"/>
      <c r="CF238" s="94"/>
      <c r="CH238" s="84"/>
    </row>
    <row r="239" spans="2:86" ht="15.75">
      <c r="B239" s="85"/>
      <c r="C239" s="86"/>
      <c r="D239" s="87"/>
      <c r="E239" s="84"/>
      <c r="CE239" s="93"/>
      <c r="CF239" s="94"/>
      <c r="CH239" s="84"/>
    </row>
    <row r="240" spans="2:86" ht="15.75">
      <c r="B240" s="85"/>
      <c r="C240" s="86"/>
      <c r="D240" s="87"/>
      <c r="E240" s="84"/>
      <c r="CE240" s="93"/>
      <c r="CF240" s="94"/>
      <c r="CH240" s="84"/>
    </row>
    <row r="241" spans="2:86" ht="15.75">
      <c r="B241" s="85"/>
      <c r="C241" s="86"/>
      <c r="D241" s="87"/>
      <c r="E241" s="84"/>
      <c r="CE241" s="93"/>
      <c r="CF241" s="94"/>
      <c r="CH241" s="84"/>
    </row>
    <row r="242" spans="2:86" ht="15.75">
      <c r="B242" s="85"/>
      <c r="C242" s="86"/>
      <c r="D242" s="87"/>
      <c r="E242" s="84"/>
      <c r="CE242" s="93"/>
      <c r="CF242" s="94"/>
      <c r="CH242" s="84"/>
    </row>
    <row r="243" spans="2:86" ht="15.75">
      <c r="B243" s="85"/>
      <c r="C243" s="86"/>
      <c r="D243" s="87"/>
      <c r="E243" s="84"/>
      <c r="CE243" s="93"/>
      <c r="CF243" s="94"/>
      <c r="CH243" s="84"/>
    </row>
    <row r="244" spans="2:86" ht="15.75">
      <c r="B244" s="85"/>
      <c r="C244" s="86"/>
      <c r="D244" s="87"/>
      <c r="E244" s="84"/>
      <c r="CE244" s="93"/>
      <c r="CF244" s="94"/>
      <c r="CH244" s="84"/>
    </row>
    <row r="245" spans="2:86" ht="15.75">
      <c r="B245" s="85"/>
      <c r="C245" s="86"/>
      <c r="D245" s="87"/>
      <c r="E245" s="84"/>
      <c r="CE245" s="93"/>
      <c r="CF245" s="94"/>
      <c r="CH245" s="84"/>
    </row>
    <row r="246" spans="2:86" ht="15.75">
      <c r="B246" s="85"/>
      <c r="C246" s="86"/>
      <c r="D246" s="87"/>
      <c r="E246" s="84"/>
      <c r="CE246" s="93"/>
      <c r="CF246" s="94"/>
      <c r="CH246" s="84"/>
    </row>
    <row r="247" spans="2:86" ht="15.75">
      <c r="B247" s="85"/>
      <c r="C247" s="86"/>
      <c r="D247" s="87"/>
      <c r="E247" s="84"/>
      <c r="CE247" s="93"/>
      <c r="CF247" s="94"/>
      <c r="CH247" s="84"/>
    </row>
    <row r="248" spans="2:86" ht="15.75">
      <c r="B248" s="85"/>
      <c r="C248" s="86"/>
      <c r="D248" s="87"/>
      <c r="E248" s="84"/>
      <c r="CE248" s="93"/>
      <c r="CF248" s="94"/>
      <c r="CH248" s="84"/>
    </row>
    <row r="249" spans="2:86" ht="15.75">
      <c r="B249" s="85"/>
      <c r="C249" s="86"/>
      <c r="D249" s="87"/>
      <c r="E249" s="84"/>
      <c r="CE249" s="93"/>
      <c r="CF249" s="94"/>
      <c r="CH249" s="84"/>
    </row>
    <row r="250" spans="2:86" ht="15.75">
      <c r="B250" s="85"/>
      <c r="C250" s="86"/>
      <c r="D250" s="87"/>
      <c r="E250" s="84"/>
      <c r="CE250" s="93"/>
      <c r="CF250" s="94"/>
      <c r="CH250" s="84"/>
    </row>
    <row r="251" spans="2:86" ht="15.75">
      <c r="B251" s="85"/>
      <c r="C251" s="86"/>
      <c r="D251" s="87"/>
      <c r="E251" s="84"/>
      <c r="CE251" s="93"/>
      <c r="CF251" s="94"/>
      <c r="CH251" s="84"/>
    </row>
    <row r="252" spans="2:86" ht="15.75">
      <c r="B252" s="85"/>
      <c r="C252" s="86"/>
      <c r="D252" s="87"/>
      <c r="E252" s="84"/>
      <c r="CE252" s="93"/>
      <c r="CF252" s="94"/>
      <c r="CH252" s="84"/>
    </row>
    <row r="253" spans="2:86" ht="15.75">
      <c r="B253" s="85"/>
      <c r="C253" s="86"/>
      <c r="D253" s="87"/>
      <c r="E253" s="84"/>
      <c r="CE253" s="93"/>
      <c r="CF253" s="94"/>
      <c r="CH253" s="84"/>
    </row>
    <row r="254" spans="2:86" ht="15.75">
      <c r="B254" s="85"/>
      <c r="C254" s="86"/>
      <c r="D254" s="87"/>
      <c r="E254" s="84"/>
      <c r="CE254" s="93"/>
      <c r="CF254" s="94"/>
      <c r="CH254" s="84"/>
    </row>
    <row r="255" spans="2:86" ht="15.75">
      <c r="B255" s="85"/>
      <c r="C255" s="86"/>
      <c r="D255" s="87"/>
      <c r="E255" s="84"/>
      <c r="CE255" s="93"/>
      <c r="CF255" s="94"/>
      <c r="CH255" s="84"/>
    </row>
    <row r="256" spans="2:86" ht="15.75">
      <c r="B256" s="85"/>
      <c r="C256" s="86"/>
      <c r="D256" s="87"/>
      <c r="E256" s="84"/>
      <c r="CE256" s="93"/>
      <c r="CF256" s="94"/>
      <c r="CH256" s="84"/>
    </row>
    <row r="257" spans="2:86" ht="15.75">
      <c r="B257" s="85"/>
      <c r="C257" s="86"/>
      <c r="D257" s="87"/>
      <c r="E257" s="84"/>
      <c r="CE257" s="93"/>
      <c r="CF257" s="94"/>
      <c r="CH257" s="84"/>
    </row>
    <row r="258" spans="2:86" ht="15.75">
      <c r="B258" s="85"/>
      <c r="C258" s="86"/>
      <c r="D258" s="87"/>
      <c r="E258" s="84"/>
      <c r="CE258" s="93"/>
      <c r="CF258" s="94"/>
      <c r="CH258" s="84"/>
    </row>
    <row r="259" spans="2:86" ht="15.75">
      <c r="B259" s="85"/>
      <c r="C259" s="86"/>
      <c r="D259" s="87"/>
      <c r="E259" s="84"/>
      <c r="CE259" s="93"/>
      <c r="CF259" s="94"/>
      <c r="CH259" s="84"/>
    </row>
    <row r="260" spans="2:86" ht="15.75">
      <c r="B260" s="85"/>
      <c r="C260" s="86"/>
      <c r="D260" s="87"/>
      <c r="E260" s="84"/>
      <c r="CE260" s="93"/>
      <c r="CF260" s="94"/>
      <c r="CH260" s="84"/>
    </row>
    <row r="261" spans="2:86" ht="15.75">
      <c r="B261" s="85"/>
      <c r="C261" s="86"/>
      <c r="D261" s="87"/>
      <c r="E261" s="84"/>
      <c r="CE261" s="93"/>
      <c r="CF261" s="94"/>
      <c r="CH261" s="84"/>
    </row>
    <row r="262" spans="2:86" ht="15.75">
      <c r="B262" s="85"/>
      <c r="C262" s="86"/>
      <c r="D262" s="87"/>
      <c r="E262" s="84"/>
      <c r="CE262" s="93"/>
      <c r="CF262" s="94"/>
      <c r="CH262" s="84"/>
    </row>
    <row r="263" spans="2:86" ht="15.75">
      <c r="B263" s="85"/>
      <c r="C263" s="86"/>
      <c r="D263" s="87"/>
      <c r="E263" s="84"/>
      <c r="CE263" s="93"/>
      <c r="CF263" s="94"/>
      <c r="CH263" s="84"/>
    </row>
    <row r="264" spans="2:86" ht="15.75">
      <c r="B264" s="85"/>
      <c r="C264" s="86"/>
      <c r="D264" s="87"/>
      <c r="E264" s="84"/>
      <c r="CE264" s="93"/>
      <c r="CF264" s="94"/>
      <c r="CH264" s="84"/>
    </row>
    <row r="265" spans="2:86" ht="15.75">
      <c r="B265" s="85"/>
      <c r="C265" s="86"/>
      <c r="D265" s="87"/>
      <c r="E265" s="84"/>
      <c r="CE265" s="93"/>
      <c r="CF265" s="94"/>
      <c r="CH265" s="84"/>
    </row>
    <row r="266" spans="2:86" ht="15.75">
      <c r="B266" s="85"/>
      <c r="C266" s="86"/>
      <c r="D266" s="87"/>
      <c r="E266" s="84"/>
      <c r="CE266" s="93"/>
      <c r="CF266" s="94"/>
      <c r="CH266" s="84"/>
    </row>
    <row r="267" spans="2:86" ht="15.75">
      <c r="B267" s="85"/>
      <c r="C267" s="86"/>
      <c r="D267" s="87"/>
      <c r="E267" s="84"/>
      <c r="CE267" s="93"/>
      <c r="CF267" s="94"/>
      <c r="CH267" s="84"/>
    </row>
    <row r="268" spans="2:86" ht="15.75">
      <c r="B268" s="85"/>
      <c r="C268" s="86"/>
      <c r="D268" s="87"/>
      <c r="E268" s="84"/>
      <c r="CE268" s="93"/>
      <c r="CF268" s="94"/>
      <c r="CH268" s="84"/>
    </row>
    <row r="269" spans="2:86" ht="15.75">
      <c r="B269" s="85"/>
      <c r="C269" s="86"/>
      <c r="D269" s="87"/>
      <c r="E269" s="84"/>
      <c r="CE269" s="93"/>
      <c r="CF269" s="94"/>
      <c r="CH269" s="84"/>
    </row>
    <row r="270" spans="2:86" ht="15.75">
      <c r="B270" s="85"/>
      <c r="C270" s="86"/>
      <c r="D270" s="87"/>
      <c r="E270" s="84"/>
      <c r="CE270" s="93"/>
      <c r="CF270" s="94"/>
      <c r="CH270" s="84"/>
    </row>
    <row r="271" spans="2:86" ht="15.75">
      <c r="B271" s="85"/>
      <c r="C271" s="86"/>
      <c r="D271" s="87"/>
      <c r="E271" s="84"/>
      <c r="CE271" s="93"/>
      <c r="CF271" s="94"/>
      <c r="CH271" s="84"/>
    </row>
    <row r="272" spans="2:86" ht="15.75">
      <c r="B272" s="85"/>
      <c r="C272" s="86"/>
      <c r="D272" s="87"/>
      <c r="E272" s="84"/>
      <c r="CE272" s="93"/>
      <c r="CF272" s="94"/>
      <c r="CH272" s="84"/>
    </row>
    <row r="273" spans="2:86" ht="15.75">
      <c r="B273" s="85"/>
      <c r="C273" s="86"/>
      <c r="D273" s="87"/>
      <c r="E273" s="84"/>
      <c r="CE273" s="93"/>
      <c r="CF273" s="94"/>
      <c r="CH273" s="84"/>
    </row>
    <row r="274" spans="2:86" ht="15.75">
      <c r="B274" s="85"/>
      <c r="C274" s="86"/>
      <c r="D274" s="87"/>
      <c r="E274" s="84"/>
      <c r="CE274" s="93"/>
      <c r="CF274" s="94"/>
      <c r="CH274" s="84"/>
    </row>
    <row r="275" spans="2:86" ht="15.75">
      <c r="B275" s="85"/>
      <c r="C275" s="86"/>
      <c r="D275" s="87"/>
      <c r="E275" s="84"/>
      <c r="CE275" s="93"/>
      <c r="CF275" s="94"/>
      <c r="CH275" s="84"/>
    </row>
    <row r="276" spans="2:86" ht="15.75">
      <c r="B276" s="85"/>
      <c r="C276" s="86"/>
      <c r="D276" s="87"/>
      <c r="E276" s="84"/>
      <c r="CE276" s="93"/>
      <c r="CF276" s="94"/>
      <c r="CH276" s="84"/>
    </row>
    <row r="277" spans="2:86" ht="15.75">
      <c r="B277" s="85"/>
      <c r="C277" s="86"/>
      <c r="D277" s="87"/>
      <c r="E277" s="84"/>
      <c r="CE277" s="93"/>
      <c r="CF277" s="94"/>
      <c r="CH277" s="84"/>
    </row>
    <row r="278" spans="2:86" ht="15.75">
      <c r="B278" s="85"/>
      <c r="C278" s="86"/>
      <c r="D278" s="87"/>
      <c r="E278" s="84"/>
      <c r="CE278" s="93"/>
      <c r="CF278" s="94"/>
      <c r="CH278" s="84"/>
    </row>
    <row r="279" spans="2:86" ht="15.75">
      <c r="B279" s="85"/>
      <c r="C279" s="86"/>
      <c r="D279" s="87"/>
      <c r="E279" s="84"/>
      <c r="CE279" s="93"/>
      <c r="CF279" s="94"/>
      <c r="CH279" s="84"/>
    </row>
    <row r="280" spans="2:86" ht="15.75">
      <c r="B280" s="85"/>
      <c r="C280" s="86"/>
      <c r="D280" s="87"/>
      <c r="E280" s="84"/>
      <c r="CE280" s="93"/>
      <c r="CF280" s="94"/>
      <c r="CH280" s="84"/>
    </row>
    <row r="281" spans="2:86" ht="15.75">
      <c r="B281" s="85"/>
      <c r="C281" s="86"/>
      <c r="D281" s="87"/>
      <c r="E281" s="84"/>
      <c r="CE281" s="93"/>
      <c r="CF281" s="94"/>
      <c r="CH281" s="84"/>
    </row>
    <row r="282" spans="2:86" ht="15.75">
      <c r="B282" s="85"/>
      <c r="C282" s="86"/>
      <c r="D282" s="87"/>
      <c r="E282" s="84"/>
      <c r="CE282" s="93"/>
      <c r="CF282" s="94"/>
      <c r="CH282" s="84"/>
    </row>
    <row r="283" spans="2:86" ht="15.75">
      <c r="B283" s="85"/>
      <c r="C283" s="86"/>
      <c r="D283" s="87"/>
      <c r="E283" s="84"/>
      <c r="CE283" s="93"/>
      <c r="CF283" s="94"/>
      <c r="CH283" s="84"/>
    </row>
    <row r="284" spans="2:86" ht="15.75">
      <c r="B284" s="85"/>
      <c r="C284" s="86"/>
      <c r="D284" s="87"/>
      <c r="E284" s="84"/>
      <c r="CE284" s="93"/>
      <c r="CF284" s="94"/>
      <c r="CH284" s="84"/>
    </row>
    <row r="285" spans="2:86" ht="15.75">
      <c r="B285" s="85"/>
      <c r="C285" s="86"/>
      <c r="D285" s="87"/>
      <c r="E285" s="84"/>
      <c r="CE285" s="93"/>
      <c r="CF285" s="94"/>
      <c r="CH285" s="84"/>
    </row>
    <row r="286" spans="2:86" ht="15.75">
      <c r="B286" s="85"/>
      <c r="C286" s="86"/>
      <c r="D286" s="87"/>
      <c r="E286" s="84"/>
      <c r="CE286" s="93"/>
      <c r="CF286" s="94"/>
      <c r="CH286" s="84"/>
    </row>
    <row r="287" spans="2:86" ht="15.75">
      <c r="B287" s="85"/>
      <c r="C287" s="86"/>
      <c r="D287" s="87"/>
      <c r="E287" s="84"/>
      <c r="CE287" s="93"/>
      <c r="CF287" s="94"/>
      <c r="CH287" s="84"/>
    </row>
    <row r="288" spans="2:86" ht="15.75">
      <c r="B288" s="85"/>
      <c r="C288" s="86"/>
      <c r="D288" s="87"/>
      <c r="E288" s="84"/>
      <c r="CE288" s="93"/>
      <c r="CF288" s="94"/>
      <c r="CH288" s="84"/>
    </row>
    <row r="289" spans="2:86" ht="15.75">
      <c r="B289" s="85"/>
      <c r="C289" s="86"/>
      <c r="D289" s="87"/>
      <c r="E289" s="84"/>
      <c r="CE289" s="93"/>
      <c r="CF289" s="94"/>
      <c r="CH289" s="84"/>
    </row>
    <row r="290" spans="2:86" ht="15.75">
      <c r="B290" s="85"/>
      <c r="C290" s="86"/>
      <c r="D290" s="87"/>
      <c r="E290" s="84"/>
      <c r="CE290" s="93"/>
      <c r="CF290" s="94"/>
      <c r="CH290" s="84"/>
    </row>
    <row r="291" spans="2:86" ht="15.75">
      <c r="B291" s="85"/>
      <c r="C291" s="86"/>
      <c r="D291" s="87"/>
      <c r="E291" s="84"/>
      <c r="CE291" s="93"/>
      <c r="CF291" s="94"/>
      <c r="CH291" s="84"/>
    </row>
    <row r="292" spans="2:86" ht="15.75">
      <c r="B292" s="85"/>
      <c r="C292" s="86"/>
      <c r="D292" s="87"/>
      <c r="E292" s="84"/>
      <c r="CE292" s="93"/>
      <c r="CF292" s="94"/>
      <c r="CH292" s="84"/>
    </row>
    <row r="293" spans="2:86" ht="15.75">
      <c r="B293" s="85"/>
      <c r="C293" s="86"/>
      <c r="D293" s="87"/>
      <c r="E293" s="84"/>
      <c r="CE293" s="93"/>
      <c r="CF293" s="94"/>
      <c r="CH293" s="84"/>
    </row>
    <row r="294" spans="2:86" ht="15.75">
      <c r="B294" s="85"/>
      <c r="C294" s="86"/>
      <c r="D294" s="87"/>
      <c r="E294" s="84"/>
      <c r="CE294" s="93"/>
      <c r="CF294" s="94"/>
      <c r="CH294" s="84"/>
    </row>
    <row r="295" spans="2:86" ht="15.75">
      <c r="B295" s="85"/>
      <c r="C295" s="86"/>
      <c r="D295" s="87"/>
      <c r="E295" s="84"/>
      <c r="CE295" s="93"/>
      <c r="CF295" s="94"/>
      <c r="CH295" s="84"/>
    </row>
    <row r="296" spans="2:86" ht="15.75">
      <c r="B296" s="85"/>
      <c r="C296" s="86"/>
      <c r="D296" s="87"/>
      <c r="E296" s="84"/>
      <c r="CE296" s="93"/>
      <c r="CF296" s="94"/>
      <c r="CH296" s="84"/>
    </row>
    <row r="297" spans="2:86" ht="15.75">
      <c r="B297" s="85"/>
      <c r="C297" s="86"/>
      <c r="D297" s="87"/>
      <c r="E297" s="84"/>
      <c r="CE297" s="93"/>
      <c r="CF297" s="94"/>
      <c r="CH297" s="84"/>
    </row>
    <row r="298" spans="2:86" ht="15.75">
      <c r="B298" s="85"/>
      <c r="C298" s="86"/>
      <c r="D298" s="87"/>
      <c r="E298" s="84"/>
      <c r="CE298" s="93"/>
      <c r="CF298" s="94"/>
      <c r="CH298" s="84"/>
    </row>
    <row r="299" spans="2:86" ht="15.75">
      <c r="B299" s="85"/>
      <c r="C299" s="86"/>
      <c r="D299" s="87"/>
      <c r="E299" s="84"/>
      <c r="CE299" s="93"/>
      <c r="CF299" s="94"/>
      <c r="CH299" s="84"/>
    </row>
    <row r="300" spans="2:86" ht="15.75">
      <c r="B300" s="85"/>
      <c r="C300" s="86"/>
      <c r="D300" s="87"/>
      <c r="E300" s="84"/>
      <c r="CE300" s="93"/>
      <c r="CF300" s="94"/>
      <c r="CH300" s="84"/>
    </row>
    <row r="301" spans="2:86" ht="15.75">
      <c r="B301" s="85"/>
      <c r="C301" s="86"/>
      <c r="D301" s="87"/>
      <c r="E301" s="84"/>
      <c r="CE301" s="93"/>
      <c r="CF301" s="94"/>
      <c r="CH301" s="84"/>
    </row>
    <row r="302" spans="2:86" ht="15.75">
      <c r="B302" s="85"/>
      <c r="C302" s="86"/>
      <c r="D302" s="87"/>
      <c r="E302" s="84"/>
      <c r="CE302" s="93"/>
      <c r="CF302" s="94"/>
      <c r="CH302" s="84"/>
    </row>
    <row r="303" spans="2:86" ht="15.75">
      <c r="B303" s="85"/>
      <c r="C303" s="86"/>
      <c r="D303" s="87"/>
      <c r="E303" s="84"/>
      <c r="CE303" s="93"/>
      <c r="CF303" s="94"/>
      <c r="CH303" s="84"/>
    </row>
    <row r="304" spans="2:86" ht="15.75">
      <c r="B304" s="85"/>
      <c r="C304" s="86"/>
      <c r="D304" s="87"/>
      <c r="E304" s="84"/>
      <c r="CE304" s="93"/>
      <c r="CF304" s="94"/>
      <c r="CH304" s="84"/>
    </row>
    <row r="305" spans="2:86" ht="15.75">
      <c r="B305" s="85"/>
      <c r="C305" s="86"/>
      <c r="D305" s="87"/>
      <c r="E305" s="84"/>
      <c r="CE305" s="93"/>
      <c r="CF305" s="94"/>
      <c r="CH305" s="84"/>
    </row>
    <row r="306" spans="2:86" ht="15.75">
      <c r="B306" s="85"/>
      <c r="C306" s="86"/>
      <c r="D306" s="87"/>
      <c r="E306" s="84"/>
      <c r="CE306" s="93"/>
      <c r="CF306" s="94"/>
      <c r="CH306" s="84"/>
    </row>
    <row r="307" spans="2:86" ht="15.75">
      <c r="B307" s="85"/>
      <c r="C307" s="86"/>
      <c r="D307" s="87"/>
      <c r="E307" s="84"/>
      <c r="CE307" s="93"/>
      <c r="CF307" s="94"/>
      <c r="CH307" s="84"/>
    </row>
    <row r="308" spans="2:86" ht="15.75">
      <c r="B308" s="85"/>
      <c r="C308" s="86"/>
      <c r="D308" s="87"/>
      <c r="E308" s="84"/>
      <c r="CE308" s="93"/>
      <c r="CF308" s="94"/>
      <c r="CH308" s="84"/>
    </row>
    <row r="309" spans="2:86" ht="15.75">
      <c r="B309" s="85"/>
      <c r="C309" s="86"/>
      <c r="D309" s="87"/>
      <c r="E309" s="84"/>
      <c r="CE309" s="93"/>
      <c r="CF309" s="94"/>
      <c r="CH309" s="84"/>
    </row>
    <row r="310" spans="2:86" ht="15.75">
      <c r="B310" s="85"/>
      <c r="C310" s="86"/>
      <c r="D310" s="87"/>
      <c r="E310" s="84"/>
      <c r="CE310" s="93"/>
      <c r="CF310" s="94"/>
      <c r="CH310" s="84"/>
    </row>
    <row r="311" spans="2:86" ht="15.75">
      <c r="B311" s="85"/>
      <c r="C311" s="86"/>
      <c r="D311" s="87"/>
      <c r="E311" s="84"/>
      <c r="CE311" s="93"/>
      <c r="CF311" s="94"/>
      <c r="CH311" s="84"/>
    </row>
    <row r="312" spans="2:86" ht="15.75">
      <c r="B312" s="85"/>
      <c r="C312" s="86"/>
      <c r="D312" s="87"/>
      <c r="E312" s="84"/>
      <c r="CE312" s="93"/>
      <c r="CF312" s="94"/>
      <c r="CH312" s="84"/>
    </row>
    <row r="313" spans="2:86" ht="15.75">
      <c r="B313" s="85"/>
      <c r="C313" s="86"/>
      <c r="D313" s="87"/>
      <c r="E313" s="84"/>
      <c r="CE313" s="93"/>
      <c r="CF313" s="94"/>
      <c r="CH313" s="84"/>
    </row>
    <row r="314" spans="2:86" ht="15.75">
      <c r="B314" s="85"/>
      <c r="C314" s="86"/>
      <c r="D314" s="87"/>
      <c r="E314" s="84"/>
      <c r="CE314" s="93"/>
      <c r="CF314" s="94"/>
      <c r="CH314" s="84"/>
    </row>
    <row r="315" spans="2:86" ht="15.75">
      <c r="B315" s="85"/>
      <c r="C315" s="86"/>
      <c r="D315" s="87"/>
      <c r="E315" s="84"/>
      <c r="CE315" s="93"/>
      <c r="CF315" s="94"/>
      <c r="CH315" s="84"/>
    </row>
    <row r="316" spans="2:86" ht="15.75">
      <c r="B316" s="85"/>
      <c r="C316" s="86"/>
      <c r="D316" s="87"/>
      <c r="E316" s="84"/>
      <c r="CE316" s="93"/>
      <c r="CF316" s="94"/>
      <c r="CH316" s="84"/>
    </row>
    <row r="317" spans="2:86" ht="15.75">
      <c r="B317" s="85"/>
      <c r="C317" s="86"/>
      <c r="D317" s="87"/>
      <c r="E317" s="84"/>
      <c r="CE317" s="93"/>
      <c r="CF317" s="94"/>
      <c r="CH317" s="84"/>
    </row>
    <row r="318" spans="2:86" ht="15.75">
      <c r="B318" s="85"/>
      <c r="C318" s="86"/>
      <c r="D318" s="87"/>
      <c r="E318" s="84"/>
      <c r="CE318" s="93"/>
      <c r="CF318" s="94"/>
      <c r="CH318" s="84"/>
    </row>
    <row r="319" spans="2:86" ht="15.75">
      <c r="B319" s="85"/>
      <c r="C319" s="86"/>
      <c r="D319" s="87"/>
      <c r="E319" s="84"/>
      <c r="CE319" s="93"/>
      <c r="CF319" s="94"/>
      <c r="CH319" s="84"/>
    </row>
    <row r="320" spans="2:86" ht="15.75">
      <c r="B320" s="85"/>
      <c r="C320" s="86"/>
      <c r="D320" s="87"/>
      <c r="E320" s="84"/>
      <c r="CE320" s="93"/>
      <c r="CF320" s="94"/>
      <c r="CH320" s="84"/>
    </row>
    <row r="321" spans="2:86" ht="15.75">
      <c r="B321" s="85"/>
      <c r="C321" s="86"/>
      <c r="D321" s="87"/>
      <c r="E321" s="84"/>
      <c r="CE321" s="93"/>
      <c r="CF321" s="94"/>
      <c r="CH321" s="84"/>
    </row>
    <row r="322" spans="2:86" ht="15.75">
      <c r="B322" s="85"/>
      <c r="C322" s="86"/>
      <c r="D322" s="87"/>
      <c r="E322" s="84"/>
      <c r="CE322" s="93"/>
      <c r="CF322" s="94"/>
      <c r="CH322" s="84"/>
    </row>
    <row r="323" spans="2:86" ht="15.75">
      <c r="B323" s="85"/>
      <c r="C323" s="86"/>
      <c r="D323" s="87"/>
      <c r="E323" s="84"/>
      <c r="CE323" s="93"/>
      <c r="CF323" s="94"/>
      <c r="CH323" s="84"/>
    </row>
    <row r="324" spans="2:86" ht="15.75">
      <c r="B324" s="85"/>
      <c r="C324" s="86"/>
      <c r="D324" s="87"/>
      <c r="E324" s="84"/>
      <c r="CE324" s="93"/>
      <c r="CF324" s="94"/>
      <c r="CH324" s="84"/>
    </row>
    <row r="325" spans="2:86" ht="15.75">
      <c r="B325" s="85"/>
      <c r="C325" s="86"/>
      <c r="D325" s="87"/>
      <c r="E325" s="84"/>
      <c r="CE325" s="93"/>
      <c r="CF325" s="94"/>
      <c r="CH325" s="84"/>
    </row>
    <row r="326" spans="2:86" ht="15.75">
      <c r="B326" s="85"/>
      <c r="C326" s="86"/>
      <c r="D326" s="87"/>
      <c r="E326" s="84"/>
      <c r="CE326" s="93"/>
      <c r="CF326" s="94"/>
      <c r="CH326" s="84"/>
    </row>
    <row r="327" spans="2:86" ht="15.75">
      <c r="B327" s="85"/>
      <c r="C327" s="86"/>
      <c r="D327" s="87"/>
      <c r="E327" s="84"/>
      <c r="CE327" s="93"/>
      <c r="CF327" s="94"/>
      <c r="CH327" s="84"/>
    </row>
    <row r="328" spans="2:86" ht="15.75">
      <c r="B328" s="85"/>
      <c r="C328" s="86"/>
      <c r="D328" s="87"/>
      <c r="E328" s="84"/>
      <c r="CE328" s="93"/>
      <c r="CF328" s="94"/>
      <c r="CH328" s="84"/>
    </row>
    <row r="329" spans="2:86" ht="15.75">
      <c r="B329" s="85"/>
      <c r="C329" s="86"/>
      <c r="D329" s="87"/>
      <c r="E329" s="84"/>
      <c r="CE329" s="93"/>
      <c r="CF329" s="94"/>
      <c r="CH329" s="84"/>
    </row>
    <row r="330" spans="2:86" ht="15.75">
      <c r="B330" s="85"/>
      <c r="C330" s="86"/>
      <c r="D330" s="87"/>
      <c r="E330" s="84"/>
      <c r="CE330" s="93"/>
      <c r="CF330" s="94"/>
      <c r="CH330" s="84"/>
    </row>
    <row r="331" spans="2:86" ht="15.75">
      <c r="B331" s="85"/>
      <c r="C331" s="86"/>
      <c r="D331" s="87"/>
      <c r="E331" s="84"/>
      <c r="CE331" s="93"/>
      <c r="CF331" s="94"/>
      <c r="CH331" s="84"/>
    </row>
    <row r="332" spans="2:86" ht="15.75">
      <c r="B332" s="85"/>
      <c r="C332" s="86"/>
      <c r="D332" s="87"/>
      <c r="E332" s="84"/>
      <c r="CE332" s="93"/>
      <c r="CF332" s="94"/>
      <c r="CH332" s="84"/>
    </row>
    <row r="333" spans="2:86" ht="15.75">
      <c r="B333" s="85"/>
      <c r="C333" s="86"/>
      <c r="D333" s="87"/>
      <c r="E333" s="84"/>
      <c r="CE333" s="93"/>
      <c r="CF333" s="94"/>
      <c r="CH333" s="84"/>
    </row>
    <row r="334" spans="2:86" ht="15.75">
      <c r="B334" s="85"/>
      <c r="C334" s="86"/>
      <c r="D334" s="87"/>
      <c r="E334" s="84"/>
      <c r="CE334" s="93"/>
      <c r="CF334" s="94"/>
      <c r="CH334" s="84"/>
    </row>
    <row r="335" spans="2:86" ht="15.75">
      <c r="B335" s="85"/>
      <c r="C335" s="86"/>
      <c r="D335" s="87"/>
      <c r="E335" s="84"/>
      <c r="CE335" s="93"/>
      <c r="CF335" s="94"/>
      <c r="CH335" s="84"/>
    </row>
    <row r="336" spans="2:86" ht="15.75">
      <c r="B336" s="85"/>
      <c r="C336" s="86"/>
      <c r="D336" s="87"/>
      <c r="E336" s="84"/>
      <c r="CE336" s="93"/>
      <c r="CF336" s="94"/>
      <c r="CH336" s="84"/>
    </row>
    <row r="337" spans="2:86" ht="15.75">
      <c r="B337" s="85"/>
      <c r="C337" s="86"/>
      <c r="D337" s="87"/>
      <c r="E337" s="84"/>
      <c r="CE337" s="93"/>
      <c r="CF337" s="94"/>
      <c r="CH337" s="84"/>
    </row>
    <row r="338" spans="2:86" ht="15.75">
      <c r="B338" s="85"/>
      <c r="C338" s="86"/>
      <c r="D338" s="87"/>
      <c r="E338" s="84"/>
      <c r="CE338" s="93"/>
      <c r="CF338" s="94"/>
      <c r="CH338" s="84"/>
    </row>
    <row r="339" spans="2:86" ht="15.75">
      <c r="B339" s="85"/>
      <c r="C339" s="86"/>
      <c r="D339" s="87"/>
      <c r="E339" s="84"/>
      <c r="CE339" s="93"/>
      <c r="CF339" s="94"/>
      <c r="CH339" s="84"/>
    </row>
    <row r="340" spans="2:86" ht="15.75">
      <c r="B340" s="85"/>
      <c r="C340" s="86"/>
      <c r="D340" s="87"/>
      <c r="E340" s="84"/>
      <c r="CE340" s="93"/>
      <c r="CF340" s="94"/>
      <c r="CH340" s="84"/>
    </row>
    <row r="341" spans="2:86" ht="15.75">
      <c r="B341" s="85"/>
      <c r="C341" s="86"/>
      <c r="D341" s="87"/>
      <c r="E341" s="84"/>
      <c r="CE341" s="93"/>
      <c r="CF341" s="94"/>
      <c r="CH341" s="84"/>
    </row>
    <row r="342" spans="2:86" ht="15.75">
      <c r="B342" s="85"/>
      <c r="C342" s="86"/>
      <c r="D342" s="87"/>
      <c r="E342" s="84"/>
      <c r="CE342" s="93"/>
      <c r="CF342" s="94"/>
      <c r="CH342" s="84"/>
    </row>
    <row r="343" spans="2:86" ht="15.75">
      <c r="B343" s="85"/>
      <c r="C343" s="86"/>
      <c r="D343" s="87"/>
      <c r="E343" s="84"/>
      <c r="CE343" s="93"/>
      <c r="CF343" s="94"/>
      <c r="CH343" s="84"/>
    </row>
    <row r="344" spans="2:86" ht="15.75">
      <c r="B344" s="85"/>
      <c r="C344" s="86"/>
      <c r="D344" s="87"/>
      <c r="E344" s="84"/>
      <c r="CE344" s="93"/>
      <c r="CF344" s="94"/>
      <c r="CH344" s="84"/>
    </row>
    <row r="345" spans="2:86" ht="15.75">
      <c r="B345" s="85"/>
      <c r="C345" s="86"/>
      <c r="D345" s="87"/>
      <c r="E345" s="84"/>
      <c r="CE345" s="93"/>
      <c r="CF345" s="94"/>
      <c r="CH345" s="84"/>
    </row>
    <row r="346" spans="2:86" ht="15.75">
      <c r="B346" s="85"/>
      <c r="C346" s="86"/>
      <c r="D346" s="87"/>
      <c r="E346" s="84"/>
      <c r="CE346" s="93"/>
      <c r="CF346" s="94"/>
      <c r="CH346" s="84"/>
    </row>
    <row r="347" spans="2:86" ht="15.75">
      <c r="B347" s="85"/>
      <c r="C347" s="86"/>
      <c r="D347" s="87"/>
      <c r="E347" s="84"/>
      <c r="CE347" s="93"/>
      <c r="CF347" s="94"/>
      <c r="CH347" s="84"/>
    </row>
    <row r="348" spans="2:86" ht="15.75">
      <c r="B348" s="85"/>
      <c r="C348" s="86"/>
      <c r="D348" s="87"/>
      <c r="E348" s="84"/>
      <c r="CE348" s="93"/>
      <c r="CF348" s="94"/>
      <c r="CH348" s="84"/>
    </row>
    <row r="349" spans="2:86" ht="15.75">
      <c r="B349" s="85"/>
      <c r="C349" s="86"/>
      <c r="D349" s="87"/>
      <c r="E349" s="84"/>
      <c r="CE349" s="93"/>
      <c r="CF349" s="94"/>
      <c r="CH349" s="84"/>
    </row>
    <row r="350" spans="2:86" ht="15.75">
      <c r="B350" s="85"/>
      <c r="C350" s="86"/>
      <c r="D350" s="87"/>
      <c r="E350" s="84"/>
      <c r="CE350" s="93"/>
      <c r="CF350" s="94"/>
      <c r="CH350" s="84"/>
    </row>
    <row r="351" spans="2:86" ht="15.75">
      <c r="B351" s="85"/>
      <c r="C351" s="86"/>
      <c r="D351" s="87"/>
      <c r="E351" s="84"/>
      <c r="CE351" s="93"/>
      <c r="CF351" s="94"/>
      <c r="CH351" s="84"/>
    </row>
    <row r="352" spans="2:86" ht="15.75">
      <c r="B352" s="85"/>
      <c r="C352" s="86"/>
      <c r="D352" s="87"/>
      <c r="E352" s="84"/>
      <c r="CE352" s="93"/>
      <c r="CF352" s="94"/>
      <c r="CH352" s="84"/>
    </row>
    <row r="353" spans="2:86" ht="15.75">
      <c r="B353" s="85"/>
      <c r="C353" s="86"/>
      <c r="D353" s="87"/>
      <c r="E353" s="84"/>
      <c r="CE353" s="93"/>
      <c r="CF353" s="94"/>
      <c r="CH353" s="84"/>
    </row>
    <row r="354" spans="2:86" ht="15.75">
      <c r="B354" s="85"/>
      <c r="C354" s="86"/>
      <c r="D354" s="87"/>
      <c r="E354" s="84"/>
      <c r="CE354" s="93"/>
      <c r="CF354" s="94"/>
      <c r="CH354" s="84"/>
    </row>
    <row r="355" spans="2:86" ht="15.75">
      <c r="B355" s="85"/>
      <c r="C355" s="86"/>
      <c r="D355" s="87"/>
      <c r="E355" s="84"/>
      <c r="CE355" s="93"/>
      <c r="CF355" s="94"/>
      <c r="CH355" s="84"/>
    </row>
    <row r="356" spans="2:86" ht="15.75">
      <c r="B356" s="85"/>
      <c r="C356" s="86"/>
      <c r="D356" s="87"/>
      <c r="E356" s="84"/>
      <c r="CE356" s="93"/>
      <c r="CF356" s="94"/>
      <c r="CH356" s="84"/>
    </row>
    <row r="357" spans="2:86" ht="15.75">
      <c r="B357" s="85"/>
      <c r="C357" s="86"/>
      <c r="D357" s="87"/>
      <c r="E357" s="84"/>
      <c r="CE357" s="93"/>
      <c r="CF357" s="94"/>
      <c r="CH357" s="84"/>
    </row>
    <row r="358" spans="2:86" ht="15.75">
      <c r="B358" s="85"/>
      <c r="C358" s="86"/>
      <c r="D358" s="87"/>
      <c r="E358" s="84"/>
      <c r="CE358" s="93"/>
      <c r="CF358" s="94"/>
      <c r="CH358" s="84"/>
    </row>
    <row r="359" spans="2:86" ht="15.75">
      <c r="B359" s="85"/>
      <c r="C359" s="86"/>
      <c r="D359" s="87"/>
      <c r="E359" s="84"/>
      <c r="CE359" s="93"/>
      <c r="CF359" s="94"/>
      <c r="CH359" s="84"/>
    </row>
    <row r="360" spans="2:86" ht="15.75">
      <c r="B360" s="85"/>
      <c r="C360" s="86"/>
      <c r="D360" s="87"/>
      <c r="E360" s="84"/>
      <c r="CE360" s="93"/>
      <c r="CF360" s="94"/>
      <c r="CH360" s="84"/>
    </row>
    <row r="361" spans="2:86" ht="15.75">
      <c r="B361" s="85"/>
      <c r="C361" s="86"/>
      <c r="D361" s="87"/>
      <c r="E361" s="84"/>
      <c r="CE361" s="93"/>
      <c r="CF361" s="94"/>
      <c r="CH361" s="84"/>
    </row>
    <row r="362" spans="2:86" ht="15.75">
      <c r="B362" s="85"/>
      <c r="C362" s="86"/>
      <c r="D362" s="87"/>
      <c r="E362" s="84"/>
      <c r="CE362" s="93"/>
      <c r="CF362" s="94"/>
      <c r="CH362" s="84"/>
    </row>
    <row r="363" spans="2:86" ht="15.75">
      <c r="B363" s="85"/>
      <c r="C363" s="86"/>
      <c r="D363" s="87"/>
      <c r="E363" s="84"/>
      <c r="CE363" s="93"/>
      <c r="CF363" s="94"/>
      <c r="CH363" s="84"/>
    </row>
    <row r="364" spans="2:86" ht="15.75">
      <c r="B364" s="85"/>
      <c r="C364" s="86"/>
      <c r="D364" s="87"/>
      <c r="E364" s="84"/>
      <c r="CE364" s="93"/>
      <c r="CF364" s="94"/>
      <c r="CH364" s="84"/>
    </row>
    <row r="365" spans="2:86" ht="15.75">
      <c r="B365" s="85"/>
      <c r="C365" s="86"/>
      <c r="D365" s="87"/>
      <c r="E365" s="84"/>
      <c r="CE365" s="93"/>
      <c r="CF365" s="94"/>
      <c r="CH365" s="84"/>
    </row>
    <row r="366" spans="2:86" ht="15.75">
      <c r="B366" s="85"/>
      <c r="C366" s="86"/>
      <c r="D366" s="87"/>
      <c r="E366" s="84"/>
      <c r="CE366" s="93"/>
      <c r="CF366" s="94"/>
      <c r="CH366" s="84"/>
    </row>
    <row r="367" spans="2:86" ht="15.75">
      <c r="B367" s="85"/>
      <c r="C367" s="86"/>
      <c r="D367" s="87"/>
      <c r="E367" s="84"/>
      <c r="CE367" s="93"/>
      <c r="CF367" s="94"/>
      <c r="CH367" s="84"/>
    </row>
    <row r="368" spans="2:86" ht="15.75">
      <c r="B368" s="85"/>
      <c r="C368" s="86"/>
      <c r="D368" s="87"/>
      <c r="E368" s="84"/>
      <c r="CE368" s="93"/>
      <c r="CF368" s="94"/>
      <c r="CH368" s="84"/>
    </row>
    <row r="369" spans="2:86" ht="15.75">
      <c r="B369" s="85"/>
      <c r="C369" s="86"/>
      <c r="D369" s="87"/>
      <c r="E369" s="84"/>
      <c r="CE369" s="93"/>
      <c r="CF369" s="94"/>
      <c r="CH369" s="84"/>
    </row>
    <row r="370" spans="2:86" ht="15.75">
      <c r="B370" s="85"/>
      <c r="C370" s="86"/>
      <c r="D370" s="87"/>
      <c r="E370" s="84"/>
      <c r="CE370" s="93"/>
      <c r="CF370" s="94"/>
      <c r="CH370" s="84"/>
    </row>
    <row r="371" spans="2:86" ht="15.75">
      <c r="B371" s="85"/>
      <c r="C371" s="86"/>
      <c r="D371" s="87"/>
      <c r="E371" s="84"/>
      <c r="CE371" s="93"/>
      <c r="CF371" s="94"/>
      <c r="CH371" s="84"/>
    </row>
    <row r="372" spans="2:86" ht="15.75">
      <c r="B372" s="85"/>
      <c r="C372" s="86"/>
      <c r="D372" s="87"/>
      <c r="E372" s="84"/>
      <c r="CE372" s="93"/>
      <c r="CF372" s="94"/>
      <c r="CH372" s="84"/>
    </row>
    <row r="373" spans="2:86" ht="15.75">
      <c r="B373" s="85"/>
      <c r="C373" s="86"/>
      <c r="D373" s="87"/>
      <c r="E373" s="84"/>
      <c r="CE373" s="93"/>
      <c r="CF373" s="94"/>
      <c r="CH373" s="84"/>
    </row>
    <row r="374" spans="2:86" ht="15.75">
      <c r="B374" s="85"/>
      <c r="C374" s="86"/>
      <c r="D374" s="87"/>
      <c r="E374" s="84"/>
      <c r="CE374" s="93"/>
      <c r="CF374" s="94"/>
      <c r="CH374" s="84"/>
    </row>
    <row r="375" spans="2:86" ht="15.75">
      <c r="B375" s="85"/>
      <c r="C375" s="86"/>
      <c r="D375" s="87"/>
      <c r="E375" s="84"/>
      <c r="CE375" s="93"/>
      <c r="CF375" s="94"/>
      <c r="CH375" s="84"/>
    </row>
    <row r="376" spans="2:86" ht="15.75">
      <c r="B376" s="85"/>
      <c r="C376" s="86"/>
      <c r="D376" s="87"/>
      <c r="E376" s="84"/>
      <c r="CE376" s="93"/>
      <c r="CF376" s="94"/>
      <c r="CH376" s="84"/>
    </row>
    <row r="377" spans="2:86" ht="15.75">
      <c r="B377" s="85"/>
      <c r="C377" s="86"/>
      <c r="D377" s="87"/>
      <c r="E377" s="84"/>
      <c r="CE377" s="93"/>
      <c r="CF377" s="94"/>
      <c r="CH377" s="84"/>
    </row>
    <row r="378" spans="2:86" ht="15.75">
      <c r="B378" s="85"/>
      <c r="C378" s="86"/>
      <c r="D378" s="87"/>
      <c r="E378" s="84"/>
      <c r="CE378" s="93"/>
      <c r="CF378" s="94"/>
      <c r="CH378" s="84"/>
    </row>
    <row r="379" spans="2:86" ht="15.75">
      <c r="B379" s="85"/>
      <c r="C379" s="86"/>
      <c r="D379" s="87"/>
      <c r="E379" s="84"/>
      <c r="CE379" s="93"/>
      <c r="CF379" s="94"/>
      <c r="CH379" s="84"/>
    </row>
    <row r="380" spans="2:86" ht="15.75">
      <c r="B380" s="85"/>
      <c r="C380" s="86"/>
      <c r="D380" s="87"/>
      <c r="E380" s="84"/>
      <c r="CE380" s="93"/>
      <c r="CF380" s="94"/>
      <c r="CH380" s="84"/>
    </row>
    <row r="381" spans="2:86" ht="15.75">
      <c r="B381" s="85"/>
      <c r="C381" s="86"/>
      <c r="D381" s="87"/>
      <c r="E381" s="84"/>
      <c r="CE381" s="93"/>
      <c r="CF381" s="94"/>
      <c r="CH381" s="84"/>
    </row>
    <row r="382" spans="2:86" ht="15.75">
      <c r="B382" s="85"/>
      <c r="C382" s="86"/>
      <c r="D382" s="87"/>
      <c r="E382" s="84"/>
      <c r="CE382" s="93"/>
      <c r="CF382" s="94"/>
      <c r="CH382" s="84"/>
    </row>
    <row r="383" spans="2:86" ht="15.75">
      <c r="B383" s="85"/>
      <c r="C383" s="86"/>
      <c r="D383" s="87"/>
      <c r="E383" s="84"/>
      <c r="CE383" s="93"/>
      <c r="CF383" s="94"/>
      <c r="CH383" s="84"/>
    </row>
    <row r="384" spans="2:86" ht="15.75">
      <c r="B384" s="85"/>
      <c r="C384" s="86"/>
      <c r="D384" s="87"/>
      <c r="E384" s="84"/>
      <c r="CE384" s="93"/>
      <c r="CF384" s="94"/>
      <c r="CH384" s="84"/>
    </row>
    <row r="385" spans="2:86" ht="15.75">
      <c r="B385" s="85"/>
      <c r="C385" s="86"/>
      <c r="D385" s="87"/>
      <c r="E385" s="84"/>
      <c r="CE385" s="93"/>
      <c r="CF385" s="94"/>
      <c r="CH385" s="84"/>
    </row>
    <row r="386" spans="2:86" ht="15.75">
      <c r="B386" s="85"/>
      <c r="C386" s="86"/>
      <c r="D386" s="87"/>
      <c r="E386" s="84"/>
      <c r="CE386" s="93"/>
      <c r="CF386" s="94"/>
      <c r="CH386" s="84"/>
    </row>
    <row r="387" spans="2:86" ht="15.75">
      <c r="B387" s="85"/>
      <c r="C387" s="86"/>
      <c r="D387" s="87"/>
      <c r="E387" s="84"/>
      <c r="CE387" s="93"/>
      <c r="CF387" s="94"/>
      <c r="CH387" s="84"/>
    </row>
    <row r="388" spans="2:86" ht="15.75">
      <c r="B388" s="85"/>
      <c r="C388" s="86"/>
      <c r="D388" s="87"/>
      <c r="E388" s="84"/>
      <c r="CE388" s="93"/>
      <c r="CF388" s="94"/>
      <c r="CH388" s="84"/>
    </row>
    <row r="389" spans="2:86" ht="15.75">
      <c r="B389" s="85"/>
      <c r="C389" s="86"/>
      <c r="D389" s="87"/>
      <c r="E389" s="84"/>
      <c r="CE389" s="93"/>
      <c r="CF389" s="94"/>
      <c r="CH389" s="84"/>
    </row>
    <row r="390" spans="2:86" ht="15.75">
      <c r="B390" s="85"/>
      <c r="C390" s="86"/>
      <c r="D390" s="87"/>
      <c r="E390" s="84"/>
      <c r="CE390" s="93"/>
      <c r="CF390" s="94"/>
      <c r="CH390" s="84"/>
    </row>
    <row r="391" spans="2:86" ht="15.75">
      <c r="B391" s="85"/>
      <c r="C391" s="86"/>
      <c r="D391" s="87"/>
      <c r="E391" s="84"/>
      <c r="CE391" s="93"/>
      <c r="CF391" s="94"/>
      <c r="CH391" s="84"/>
    </row>
    <row r="392" spans="2:86" ht="15.75">
      <c r="B392" s="85"/>
      <c r="C392" s="86"/>
      <c r="D392" s="87"/>
      <c r="E392" s="84"/>
      <c r="CE392" s="93"/>
      <c r="CF392" s="94"/>
      <c r="CH392" s="84"/>
    </row>
    <row r="393" spans="2:86" ht="15.75">
      <c r="B393" s="85"/>
      <c r="C393" s="86"/>
      <c r="D393" s="87"/>
      <c r="E393" s="84"/>
      <c r="CE393" s="93"/>
      <c r="CF393" s="94"/>
      <c r="CH393" s="84"/>
    </row>
    <row r="394" spans="2:86" ht="15.75">
      <c r="B394" s="85"/>
      <c r="C394" s="86"/>
      <c r="D394" s="87"/>
      <c r="E394" s="84"/>
      <c r="CE394" s="93"/>
      <c r="CF394" s="94"/>
      <c r="CH394" s="84"/>
    </row>
    <row r="395" spans="2:86" ht="15.75">
      <c r="B395" s="85"/>
      <c r="C395" s="86"/>
      <c r="D395" s="87"/>
      <c r="E395" s="84"/>
      <c r="CE395" s="93"/>
      <c r="CF395" s="94"/>
      <c r="CH395" s="84"/>
    </row>
    <row r="396" spans="2:86" ht="15.75">
      <c r="B396" s="85"/>
      <c r="C396" s="86"/>
      <c r="D396" s="87"/>
      <c r="E396" s="84"/>
      <c r="CE396" s="93"/>
      <c r="CF396" s="94"/>
      <c r="CH396" s="84"/>
    </row>
    <row r="397" spans="2:86" ht="15.75">
      <c r="B397" s="85"/>
      <c r="C397" s="86"/>
      <c r="D397" s="87"/>
      <c r="E397" s="84"/>
      <c r="CE397" s="93"/>
      <c r="CF397" s="94"/>
      <c r="CH397" s="84"/>
    </row>
    <row r="398" spans="2:86" ht="15.75">
      <c r="B398" s="85"/>
      <c r="C398" s="86"/>
      <c r="D398" s="87"/>
      <c r="E398" s="84"/>
      <c r="CE398" s="93"/>
      <c r="CF398" s="94"/>
      <c r="CH398" s="84"/>
    </row>
    <row r="399" spans="2:86" ht="15.75">
      <c r="B399" s="85"/>
      <c r="C399" s="86"/>
      <c r="D399" s="87"/>
      <c r="E399" s="84"/>
      <c r="CE399" s="93"/>
      <c r="CF399" s="94"/>
      <c r="CH399" s="84"/>
    </row>
    <row r="400" spans="2:86" ht="15.75">
      <c r="B400" s="85"/>
      <c r="C400" s="86"/>
      <c r="D400" s="87"/>
      <c r="E400" s="84"/>
      <c r="CE400" s="93"/>
      <c r="CF400" s="94"/>
      <c r="CH400" s="84"/>
    </row>
    <row r="401" spans="2:86" ht="15.75">
      <c r="B401" s="85"/>
      <c r="C401" s="86"/>
      <c r="D401" s="87"/>
      <c r="E401" s="84"/>
      <c r="CE401" s="93"/>
      <c r="CF401" s="94"/>
      <c r="CH401" s="84"/>
    </row>
    <row r="402" spans="2:86" ht="15.75">
      <c r="B402" s="85"/>
      <c r="C402" s="86"/>
      <c r="D402" s="87"/>
      <c r="E402" s="84"/>
      <c r="CE402" s="93"/>
      <c r="CF402" s="94"/>
      <c r="CH402" s="84"/>
    </row>
    <row r="403" spans="2:86" ht="15.75">
      <c r="B403" s="85"/>
      <c r="C403" s="86"/>
      <c r="D403" s="87"/>
      <c r="E403" s="84"/>
      <c r="CE403" s="93"/>
      <c r="CF403" s="94"/>
      <c r="CH403" s="84"/>
    </row>
    <row r="404" spans="2:86" ht="15.75">
      <c r="B404" s="85"/>
      <c r="C404" s="86"/>
      <c r="D404" s="87"/>
      <c r="E404" s="84"/>
      <c r="CE404" s="93"/>
      <c r="CF404" s="94"/>
      <c r="CH404" s="84"/>
    </row>
    <row r="405" spans="2:86" ht="15.75">
      <c r="B405" s="85"/>
      <c r="C405" s="86"/>
      <c r="D405" s="87"/>
      <c r="E405" s="84"/>
      <c r="CE405" s="93"/>
      <c r="CF405" s="94"/>
      <c r="CH405" s="84"/>
    </row>
    <row r="406" spans="2:86" ht="15.75">
      <c r="B406" s="85"/>
      <c r="C406" s="86"/>
      <c r="D406" s="87"/>
      <c r="E406" s="84"/>
      <c r="CE406" s="93"/>
      <c r="CF406" s="94"/>
      <c r="CH406" s="84"/>
    </row>
    <row r="407" spans="2:86" ht="15.75">
      <c r="B407" s="85"/>
      <c r="C407" s="86"/>
      <c r="D407" s="87"/>
      <c r="E407" s="84"/>
      <c r="CE407" s="93"/>
      <c r="CF407" s="94"/>
      <c r="CH407" s="84"/>
    </row>
    <row r="408" spans="2:86" ht="15.75">
      <c r="B408" s="85"/>
      <c r="C408" s="86"/>
      <c r="D408" s="87"/>
      <c r="E408" s="84"/>
      <c r="CE408" s="93"/>
      <c r="CF408" s="94"/>
      <c r="CH408" s="84"/>
    </row>
    <row r="409" spans="2:86" ht="15.75">
      <c r="B409" s="85"/>
      <c r="C409" s="86"/>
      <c r="D409" s="87"/>
      <c r="E409" s="84"/>
      <c r="CE409" s="93"/>
      <c r="CF409" s="94"/>
      <c r="CH409" s="84"/>
    </row>
    <row r="410" spans="2:86" ht="15.75">
      <c r="B410" s="85"/>
      <c r="C410" s="86"/>
      <c r="D410" s="87"/>
      <c r="E410" s="84"/>
      <c r="CE410" s="93"/>
      <c r="CF410" s="94"/>
      <c r="CH410" s="84"/>
    </row>
    <row r="411" spans="2:86" ht="15.75">
      <c r="B411" s="85"/>
      <c r="C411" s="86"/>
      <c r="D411" s="87"/>
      <c r="E411" s="84"/>
      <c r="CE411" s="93"/>
      <c r="CF411" s="94"/>
      <c r="CH411" s="84"/>
    </row>
    <row r="412" spans="2:86" ht="15.75">
      <c r="B412" s="85"/>
      <c r="C412" s="86"/>
      <c r="D412" s="87"/>
      <c r="E412" s="84"/>
      <c r="CE412" s="93"/>
      <c r="CF412" s="94"/>
      <c r="CH412" s="84"/>
    </row>
    <row r="413" spans="2:86" ht="15.75">
      <c r="B413" s="85"/>
      <c r="C413" s="86"/>
      <c r="D413" s="87"/>
      <c r="E413" s="84"/>
      <c r="CE413" s="93"/>
      <c r="CF413" s="94"/>
      <c r="CH413" s="84"/>
    </row>
    <row r="414" spans="2:86" ht="15.75">
      <c r="B414" s="85"/>
      <c r="C414" s="86"/>
      <c r="D414" s="87"/>
      <c r="E414" s="84"/>
      <c r="CE414" s="93"/>
      <c r="CF414" s="94"/>
      <c r="CH414" s="84"/>
    </row>
    <row r="415" spans="2:86" ht="15.75">
      <c r="B415" s="85"/>
      <c r="C415" s="86"/>
      <c r="D415" s="87"/>
      <c r="E415" s="84"/>
      <c r="CE415" s="93"/>
      <c r="CF415" s="94"/>
      <c r="CH415" s="84"/>
    </row>
    <row r="416" spans="2:86" ht="15.75">
      <c r="B416" s="85"/>
      <c r="C416" s="86"/>
      <c r="D416" s="87"/>
      <c r="E416" s="84"/>
      <c r="CE416" s="93"/>
      <c r="CF416" s="94"/>
      <c r="CH416" s="84"/>
    </row>
    <row r="417" spans="2:86" ht="15.75">
      <c r="B417" s="85"/>
      <c r="C417" s="86"/>
      <c r="D417" s="87"/>
      <c r="E417" s="84"/>
      <c r="CE417" s="93"/>
      <c r="CF417" s="94"/>
      <c r="CH417" s="84"/>
    </row>
    <row r="418" spans="2:86" ht="15.75">
      <c r="B418" s="85"/>
      <c r="C418" s="86"/>
      <c r="D418" s="87"/>
      <c r="E418" s="84"/>
      <c r="CE418" s="93"/>
      <c r="CF418" s="94"/>
      <c r="CH418" s="84"/>
    </row>
    <row r="419" spans="2:86" ht="15.75">
      <c r="B419" s="85"/>
      <c r="C419" s="86"/>
      <c r="D419" s="87"/>
      <c r="E419" s="84"/>
      <c r="CE419" s="93"/>
      <c r="CF419" s="94"/>
      <c r="CH419" s="84"/>
    </row>
    <row r="420" spans="2:86" ht="15.75">
      <c r="B420" s="85"/>
      <c r="C420" s="86"/>
      <c r="D420" s="87"/>
      <c r="E420" s="84"/>
      <c r="CE420" s="93"/>
      <c r="CF420" s="94"/>
      <c r="CH420" s="84"/>
    </row>
    <row r="421" spans="2:86" ht="15.75">
      <c r="B421" s="85"/>
      <c r="C421" s="86"/>
      <c r="D421" s="87"/>
      <c r="E421" s="84"/>
      <c r="CE421" s="93"/>
      <c r="CF421" s="94"/>
      <c r="CH421" s="84"/>
    </row>
    <row r="422" spans="2:86" ht="15.75">
      <c r="B422" s="85"/>
      <c r="C422" s="86"/>
      <c r="D422" s="87"/>
      <c r="E422" s="84"/>
      <c r="CE422" s="93"/>
      <c r="CF422" s="94"/>
      <c r="CH422" s="84"/>
    </row>
    <row r="423" spans="2:86" ht="15.75">
      <c r="B423" s="85"/>
      <c r="C423" s="86"/>
      <c r="D423" s="87"/>
      <c r="E423" s="84"/>
      <c r="CE423" s="93"/>
      <c r="CF423" s="94"/>
      <c r="CH423" s="84"/>
    </row>
    <row r="424" spans="2:86" ht="15.75">
      <c r="B424" s="85"/>
      <c r="C424" s="86"/>
      <c r="D424" s="87"/>
      <c r="E424" s="84"/>
      <c r="CE424" s="93"/>
      <c r="CF424" s="94"/>
      <c r="CH424" s="84"/>
    </row>
    <row r="425" spans="2:86" ht="15.75">
      <c r="B425" s="85"/>
      <c r="C425" s="86"/>
      <c r="D425" s="87"/>
      <c r="E425" s="84"/>
      <c r="CE425" s="93"/>
      <c r="CF425" s="94"/>
      <c r="CH425" s="84"/>
    </row>
    <row r="426" spans="2:86" ht="15.75">
      <c r="B426" s="85"/>
      <c r="C426" s="86"/>
      <c r="D426" s="87"/>
      <c r="E426" s="84"/>
      <c r="CE426" s="93"/>
      <c r="CF426" s="94"/>
      <c r="CH426" s="84"/>
    </row>
    <row r="427" spans="2:86" ht="15.75">
      <c r="B427" s="85"/>
      <c r="C427" s="86"/>
      <c r="D427" s="87"/>
      <c r="E427" s="84"/>
      <c r="CE427" s="93"/>
      <c r="CF427" s="94"/>
      <c r="CH427" s="84"/>
    </row>
    <row r="428" spans="2:86" ht="15.75">
      <c r="B428" s="85"/>
      <c r="C428" s="86"/>
      <c r="D428" s="87"/>
      <c r="E428" s="84"/>
      <c r="CE428" s="93"/>
      <c r="CF428" s="94"/>
      <c r="CH428" s="84"/>
    </row>
    <row r="429" spans="2:86" ht="15.75">
      <c r="B429" s="85"/>
      <c r="C429" s="86"/>
      <c r="D429" s="87"/>
      <c r="E429" s="84"/>
      <c r="CE429" s="93"/>
      <c r="CF429" s="94"/>
      <c r="CH429" s="84"/>
    </row>
    <row r="430" spans="2:86" ht="15.75">
      <c r="B430" s="85"/>
      <c r="C430" s="86"/>
      <c r="D430" s="87"/>
      <c r="E430" s="84"/>
      <c r="CE430" s="93"/>
      <c r="CF430" s="94"/>
      <c r="CH430" s="84"/>
    </row>
    <row r="431" spans="2:86" ht="15.75">
      <c r="B431" s="85"/>
      <c r="C431" s="86"/>
      <c r="D431" s="87"/>
      <c r="E431" s="84"/>
      <c r="CE431" s="93"/>
      <c r="CF431" s="94"/>
      <c r="CH431" s="84"/>
    </row>
    <row r="432" spans="2:86" ht="15.75">
      <c r="B432" s="85"/>
      <c r="C432" s="86"/>
      <c r="D432" s="87"/>
      <c r="E432" s="84"/>
      <c r="CE432" s="93"/>
      <c r="CF432" s="94"/>
      <c r="CH432" s="84"/>
    </row>
    <row r="433" spans="2:86" ht="15.75">
      <c r="B433" s="85"/>
      <c r="C433" s="86"/>
      <c r="D433" s="87"/>
      <c r="E433" s="84"/>
      <c r="CE433" s="93"/>
      <c r="CF433" s="94"/>
      <c r="CH433" s="84"/>
    </row>
    <row r="434" spans="2:86" ht="15.75">
      <c r="B434" s="85"/>
      <c r="C434" s="86"/>
      <c r="D434" s="87"/>
      <c r="E434" s="84"/>
      <c r="CE434" s="93"/>
      <c r="CF434" s="94"/>
      <c r="CH434" s="84"/>
    </row>
    <row r="435" spans="2:86" ht="15.75">
      <c r="B435" s="85"/>
      <c r="C435" s="86"/>
      <c r="D435" s="87"/>
      <c r="E435" s="84"/>
      <c r="CE435" s="93"/>
      <c r="CF435" s="94"/>
      <c r="CH435" s="84"/>
    </row>
    <row r="436" spans="2:86" ht="15.75">
      <c r="B436" s="85"/>
      <c r="C436" s="86"/>
      <c r="D436" s="87"/>
      <c r="E436" s="84"/>
      <c r="CE436" s="93"/>
      <c r="CF436" s="94"/>
      <c r="CH436" s="84"/>
    </row>
    <row r="437" spans="2:86" ht="15.75">
      <c r="B437" s="85"/>
      <c r="C437" s="86"/>
      <c r="D437" s="87"/>
      <c r="E437" s="84"/>
      <c r="CE437" s="93"/>
      <c r="CF437" s="94"/>
      <c r="CH437" s="84"/>
    </row>
    <row r="438" spans="2:86" ht="15.75">
      <c r="B438" s="85"/>
      <c r="C438" s="86"/>
      <c r="D438" s="87"/>
      <c r="E438" s="84"/>
      <c r="CE438" s="93"/>
      <c r="CF438" s="94"/>
      <c r="CH438" s="84"/>
    </row>
    <row r="439" spans="2:86" ht="15.75">
      <c r="B439" s="85"/>
      <c r="C439" s="86"/>
      <c r="D439" s="87"/>
      <c r="E439" s="84"/>
      <c r="CE439" s="93"/>
      <c r="CF439" s="94"/>
      <c r="CH439" s="84"/>
    </row>
    <row r="440" spans="2:86" ht="15.75">
      <c r="B440" s="85"/>
      <c r="C440" s="86"/>
      <c r="D440" s="87"/>
      <c r="E440" s="84"/>
      <c r="CE440" s="93"/>
      <c r="CF440" s="94"/>
      <c r="CH440" s="84"/>
    </row>
    <row r="441" spans="2:86" ht="15.75">
      <c r="B441" s="85"/>
      <c r="C441" s="86"/>
      <c r="D441" s="87"/>
      <c r="E441" s="84"/>
      <c r="CE441" s="93"/>
      <c r="CF441" s="94"/>
      <c r="CH441" s="84"/>
    </row>
    <row r="442" spans="2:86" ht="15.75">
      <c r="B442" s="85"/>
      <c r="C442" s="86"/>
      <c r="D442" s="87"/>
      <c r="E442" s="84"/>
      <c r="CE442" s="93"/>
      <c r="CF442" s="94"/>
      <c r="CH442" s="84"/>
    </row>
    <row r="443" spans="2:86" ht="15.75">
      <c r="B443" s="85"/>
      <c r="C443" s="86"/>
      <c r="D443" s="87"/>
      <c r="E443" s="84"/>
      <c r="CE443" s="93"/>
      <c r="CF443" s="94"/>
      <c r="CH443" s="84"/>
    </row>
    <row r="444" spans="2:86" ht="15.75">
      <c r="B444" s="85"/>
      <c r="C444" s="86"/>
      <c r="D444" s="87"/>
      <c r="E444" s="84"/>
      <c r="CE444" s="93"/>
      <c r="CF444" s="94"/>
      <c r="CH444" s="84"/>
    </row>
    <row r="445" spans="2:86" ht="15.75">
      <c r="B445" s="85"/>
      <c r="C445" s="86"/>
      <c r="D445" s="87"/>
      <c r="E445" s="84"/>
      <c r="CE445" s="93"/>
      <c r="CF445" s="94"/>
      <c r="CH445" s="84"/>
    </row>
    <row r="446" spans="2:86" ht="15.75">
      <c r="B446" s="85"/>
      <c r="C446" s="86"/>
      <c r="D446" s="87"/>
      <c r="E446" s="84"/>
      <c r="CE446" s="93"/>
      <c r="CF446" s="94"/>
      <c r="CH446" s="84"/>
    </row>
    <row r="447" spans="2:86" ht="15.75">
      <c r="B447" s="85"/>
      <c r="C447" s="86"/>
      <c r="D447" s="87"/>
      <c r="E447" s="84"/>
      <c r="CE447" s="93"/>
      <c r="CF447" s="94"/>
      <c r="CH447" s="84"/>
    </row>
    <row r="448" spans="2:86" ht="15.75">
      <c r="B448" s="85"/>
      <c r="C448" s="86"/>
      <c r="D448" s="87"/>
      <c r="E448" s="84"/>
      <c r="CE448" s="93"/>
      <c r="CF448" s="94"/>
      <c r="CH448" s="84"/>
    </row>
    <row r="449" spans="2:86" ht="15.75">
      <c r="B449" s="85"/>
      <c r="C449" s="86"/>
      <c r="D449" s="87"/>
      <c r="E449" s="84"/>
      <c r="CE449" s="93"/>
      <c r="CF449" s="94"/>
      <c r="CH449" s="84"/>
    </row>
    <row r="450" spans="2:86" ht="15.75">
      <c r="B450" s="85"/>
      <c r="C450" s="86"/>
      <c r="D450" s="87"/>
      <c r="E450" s="84"/>
      <c r="CE450" s="93"/>
      <c r="CF450" s="94"/>
      <c r="CH450" s="84"/>
    </row>
    <row r="451" spans="2:86" ht="15.75">
      <c r="B451" s="85"/>
      <c r="C451" s="86"/>
      <c r="D451" s="87"/>
      <c r="E451" s="84"/>
      <c r="CE451" s="93"/>
      <c r="CF451" s="94"/>
      <c r="CH451" s="84"/>
    </row>
    <row r="452" spans="2:86" ht="15.75">
      <c r="B452" s="85"/>
      <c r="C452" s="86"/>
      <c r="D452" s="87"/>
      <c r="E452" s="84"/>
      <c r="CE452" s="93"/>
      <c r="CF452" s="94"/>
      <c r="CH452" s="84"/>
    </row>
    <row r="453" spans="2:86" ht="15.75">
      <c r="B453" s="85"/>
      <c r="C453" s="86"/>
      <c r="D453" s="87"/>
      <c r="E453" s="84"/>
      <c r="CE453" s="93"/>
      <c r="CF453" s="94"/>
      <c r="CH453" s="84"/>
    </row>
    <row r="454" spans="2:86" ht="15.75">
      <c r="B454" s="85"/>
      <c r="C454" s="86"/>
      <c r="D454" s="87"/>
      <c r="E454" s="84"/>
      <c r="CE454" s="93"/>
      <c r="CF454" s="94"/>
      <c r="CH454" s="84"/>
    </row>
    <row r="455" spans="2:86" ht="15.75">
      <c r="B455" s="85"/>
      <c r="C455" s="86"/>
      <c r="D455" s="87"/>
      <c r="E455" s="84"/>
      <c r="CE455" s="93"/>
      <c r="CF455" s="94"/>
      <c r="CH455" s="84"/>
    </row>
    <row r="456" spans="2:86" ht="15.75">
      <c r="B456" s="85"/>
      <c r="C456" s="86"/>
      <c r="D456" s="87"/>
      <c r="E456" s="84"/>
      <c r="CE456" s="93"/>
      <c r="CF456" s="94"/>
      <c r="CH456" s="84"/>
    </row>
    <row r="457" spans="2:86" ht="15.75">
      <c r="B457" s="85"/>
      <c r="C457" s="86"/>
      <c r="D457" s="87"/>
      <c r="E457" s="84"/>
      <c r="CE457" s="93"/>
      <c r="CF457" s="94"/>
      <c r="CH457" s="84"/>
    </row>
    <row r="458" spans="2:86" ht="15.75">
      <c r="B458" s="85"/>
      <c r="C458" s="86"/>
      <c r="D458" s="87"/>
      <c r="E458" s="84"/>
      <c r="CE458" s="93"/>
      <c r="CF458" s="94"/>
      <c r="CH458" s="84"/>
    </row>
    <row r="459" spans="2:86" ht="15.75">
      <c r="B459" s="85"/>
      <c r="C459" s="86"/>
      <c r="D459" s="87"/>
      <c r="E459" s="84"/>
      <c r="CE459" s="93"/>
      <c r="CF459" s="94"/>
      <c r="CH459" s="84"/>
    </row>
    <row r="460" spans="2:86" ht="15.75">
      <c r="B460" s="85"/>
      <c r="C460" s="86"/>
      <c r="D460" s="87"/>
      <c r="E460" s="84"/>
      <c r="CE460" s="93"/>
      <c r="CF460" s="94"/>
      <c r="CH460" s="84"/>
    </row>
    <row r="461" spans="2:86" ht="15.75">
      <c r="B461" s="85"/>
      <c r="C461" s="86"/>
      <c r="D461" s="87"/>
      <c r="E461" s="84"/>
      <c r="CE461" s="93"/>
      <c r="CF461" s="94"/>
      <c r="CH461" s="84"/>
    </row>
    <row r="462" spans="2:86" ht="15.75">
      <c r="B462" s="85"/>
      <c r="C462" s="86"/>
      <c r="D462" s="87"/>
      <c r="E462" s="84"/>
      <c r="CE462" s="93"/>
      <c r="CF462" s="94"/>
      <c r="CH462" s="84"/>
    </row>
    <row r="463" spans="2:86" ht="15.75">
      <c r="B463" s="85"/>
      <c r="C463" s="86"/>
      <c r="D463" s="87"/>
      <c r="E463" s="84"/>
      <c r="CE463" s="93"/>
      <c r="CF463" s="94"/>
      <c r="CH463" s="84"/>
    </row>
    <row r="464" spans="2:86" ht="15.75">
      <c r="B464" s="85"/>
      <c r="C464" s="86"/>
      <c r="D464" s="87"/>
      <c r="E464" s="84"/>
      <c r="CE464" s="93"/>
      <c r="CF464" s="94"/>
      <c r="CH464" s="84"/>
    </row>
    <row r="465" spans="2:86" ht="15.75">
      <c r="B465" s="85"/>
      <c r="C465" s="86"/>
      <c r="D465" s="87"/>
      <c r="E465" s="84"/>
      <c r="CE465" s="93"/>
      <c r="CF465" s="94"/>
      <c r="CH465" s="84"/>
    </row>
    <row r="466" spans="2:86" ht="15.75">
      <c r="B466" s="85"/>
      <c r="C466" s="86"/>
      <c r="D466" s="87"/>
      <c r="E466" s="84"/>
      <c r="CE466" s="93"/>
      <c r="CF466" s="94"/>
      <c r="CH466" s="84"/>
    </row>
    <row r="467" spans="2:86" ht="15.75">
      <c r="B467" s="85"/>
      <c r="C467" s="86"/>
      <c r="D467" s="87"/>
      <c r="E467" s="84"/>
      <c r="CE467" s="93"/>
      <c r="CF467" s="94"/>
      <c r="CH467" s="84"/>
    </row>
    <row r="468" spans="2:86" ht="15.75">
      <c r="B468" s="85"/>
      <c r="C468" s="86"/>
      <c r="D468" s="87"/>
      <c r="E468" s="84"/>
      <c r="CE468" s="93"/>
      <c r="CF468" s="94"/>
      <c r="CH468" s="84"/>
    </row>
    <row r="469" spans="2:86" ht="15.75">
      <c r="B469" s="85"/>
      <c r="C469" s="86"/>
      <c r="D469" s="87"/>
      <c r="E469" s="84"/>
      <c r="CE469" s="93"/>
      <c r="CF469" s="94"/>
      <c r="CH469" s="84"/>
    </row>
    <row r="470" spans="2:86" ht="15.75">
      <c r="B470" s="85"/>
      <c r="C470" s="86"/>
      <c r="D470" s="87"/>
      <c r="E470" s="84"/>
      <c r="CE470" s="93"/>
      <c r="CF470" s="94"/>
      <c r="CH470" s="84"/>
    </row>
    <row r="471" spans="2:86" ht="15.75">
      <c r="B471" s="85"/>
      <c r="C471" s="86"/>
      <c r="D471" s="87"/>
      <c r="E471" s="84"/>
      <c r="CE471" s="93"/>
      <c r="CF471" s="94"/>
      <c r="CH471" s="84"/>
    </row>
    <row r="472" spans="2:86" ht="15.75">
      <c r="B472" s="85"/>
      <c r="C472" s="86"/>
      <c r="D472" s="87"/>
      <c r="E472" s="84"/>
      <c r="CE472" s="93"/>
      <c r="CF472" s="94"/>
      <c r="CH472" s="84"/>
    </row>
    <row r="473" spans="2:86" ht="15.75">
      <c r="B473" s="85"/>
      <c r="C473" s="86"/>
      <c r="D473" s="87"/>
      <c r="E473" s="84"/>
      <c r="CE473" s="93"/>
      <c r="CF473" s="94"/>
      <c r="CH473" s="84"/>
    </row>
    <row r="474" spans="2:86" ht="15.75">
      <c r="B474" s="85"/>
      <c r="C474" s="86"/>
      <c r="D474" s="87"/>
      <c r="E474" s="84"/>
      <c r="CE474" s="93"/>
      <c r="CF474" s="94"/>
      <c r="CH474" s="84"/>
    </row>
    <row r="475" spans="2:86" ht="15.75">
      <c r="B475" s="85"/>
      <c r="C475" s="86"/>
      <c r="D475" s="87"/>
      <c r="E475" s="84"/>
      <c r="CE475" s="93"/>
      <c r="CF475" s="94"/>
      <c r="CH475" s="84"/>
    </row>
    <row r="476" spans="2:86" ht="15.75">
      <c r="B476" s="85"/>
      <c r="C476" s="86"/>
      <c r="D476" s="87"/>
      <c r="E476" s="84"/>
      <c r="CE476" s="93"/>
      <c r="CF476" s="94"/>
      <c r="CH476" s="84"/>
    </row>
    <row r="477" spans="2:86" ht="15.75">
      <c r="B477" s="85"/>
      <c r="C477" s="86"/>
      <c r="D477" s="87"/>
      <c r="E477" s="84"/>
      <c r="CE477" s="93"/>
      <c r="CF477" s="94"/>
      <c r="CH477" s="84"/>
    </row>
    <row r="478" spans="2:86" ht="15.75">
      <c r="B478" s="85"/>
      <c r="C478" s="86"/>
      <c r="D478" s="87"/>
      <c r="E478" s="84"/>
      <c r="CE478" s="93"/>
      <c r="CF478" s="94"/>
      <c r="CH478" s="84"/>
    </row>
    <row r="479" spans="2:86" ht="15.75">
      <c r="B479" s="85"/>
      <c r="C479" s="86"/>
      <c r="D479" s="87"/>
      <c r="E479" s="84"/>
      <c r="CE479" s="93"/>
      <c r="CF479" s="94"/>
      <c r="CH479" s="84"/>
    </row>
    <row r="480" spans="2:86" ht="15.75">
      <c r="B480" s="85"/>
      <c r="C480" s="86"/>
      <c r="D480" s="87"/>
      <c r="E480" s="84"/>
      <c r="CE480" s="93"/>
      <c r="CF480" s="94"/>
      <c r="CH480" s="84"/>
    </row>
    <row r="481" spans="2:86" ht="15.75">
      <c r="B481" s="85"/>
      <c r="C481" s="86"/>
      <c r="D481" s="87"/>
      <c r="E481" s="84"/>
      <c r="CE481" s="93"/>
      <c r="CF481" s="94"/>
      <c r="CH481" s="84"/>
    </row>
    <row r="482" spans="2:86" ht="15.75">
      <c r="B482" s="85"/>
      <c r="C482" s="86"/>
      <c r="D482" s="87"/>
      <c r="E482" s="84"/>
      <c r="CE482" s="93"/>
      <c r="CF482" s="94"/>
      <c r="CH482" s="84"/>
    </row>
    <row r="483" spans="2:86" ht="15.75">
      <c r="B483" s="85"/>
      <c r="C483" s="86"/>
      <c r="D483" s="87"/>
      <c r="E483" s="84"/>
      <c r="CE483" s="93"/>
      <c r="CF483" s="94"/>
      <c r="CH483" s="84"/>
    </row>
    <row r="484" spans="2:86" ht="15.75">
      <c r="B484" s="85"/>
      <c r="C484" s="86"/>
      <c r="D484" s="87"/>
      <c r="E484" s="84"/>
      <c r="CE484" s="93"/>
      <c r="CF484" s="94"/>
      <c r="CH484" s="84"/>
    </row>
    <row r="485" spans="2:86" ht="15.75">
      <c r="B485" s="85"/>
      <c r="C485" s="86"/>
      <c r="D485" s="87"/>
      <c r="E485" s="84"/>
      <c r="CE485" s="93"/>
      <c r="CF485" s="94"/>
      <c r="CH485" s="84"/>
    </row>
    <row r="486" spans="2:86" ht="15.75">
      <c r="B486" s="85"/>
      <c r="C486" s="86"/>
      <c r="D486" s="87"/>
      <c r="E486" s="84"/>
      <c r="CE486" s="93"/>
      <c r="CF486" s="94"/>
      <c r="CH486" s="84"/>
    </row>
    <row r="487" spans="2:86" ht="15.75">
      <c r="B487" s="85"/>
      <c r="C487" s="86"/>
      <c r="D487" s="87"/>
      <c r="E487" s="84"/>
      <c r="CE487" s="93"/>
      <c r="CF487" s="94"/>
      <c r="CH487" s="84"/>
    </row>
    <row r="488" spans="2:86" ht="15.75">
      <c r="B488" s="85"/>
      <c r="C488" s="86"/>
      <c r="D488" s="87"/>
      <c r="E488" s="84"/>
      <c r="CE488" s="93"/>
      <c r="CF488" s="94"/>
      <c r="CH488" s="84"/>
    </row>
    <row r="489" spans="2:86" ht="15.75">
      <c r="B489" s="85"/>
      <c r="C489" s="86"/>
      <c r="D489" s="87"/>
      <c r="E489" s="84"/>
      <c r="CE489" s="93"/>
      <c r="CF489" s="94"/>
      <c r="CH489" s="84"/>
    </row>
    <row r="490" spans="2:86" ht="15.75">
      <c r="B490" s="85"/>
      <c r="C490" s="86"/>
      <c r="D490" s="87"/>
      <c r="E490" s="84"/>
      <c r="CE490" s="93"/>
      <c r="CF490" s="94"/>
      <c r="CH490" s="84"/>
    </row>
    <row r="491" spans="2:86" ht="15.75">
      <c r="B491" s="85"/>
      <c r="C491" s="86"/>
      <c r="D491" s="87"/>
      <c r="E491" s="84"/>
      <c r="CE491" s="93"/>
      <c r="CF491" s="94"/>
      <c r="CH491" s="84"/>
    </row>
    <row r="492" spans="2:86" ht="15.75">
      <c r="B492" s="85"/>
      <c r="C492" s="86"/>
      <c r="D492" s="87"/>
      <c r="E492" s="84"/>
      <c r="CE492" s="93"/>
      <c r="CF492" s="94"/>
      <c r="CH492" s="84"/>
    </row>
    <row r="493" spans="2:86" ht="15.75">
      <c r="B493" s="85"/>
      <c r="C493" s="86"/>
      <c r="D493" s="87"/>
      <c r="E493" s="84"/>
      <c r="CE493" s="93"/>
      <c r="CF493" s="94"/>
      <c r="CH493" s="84"/>
    </row>
    <row r="494" spans="2:86" ht="15.75">
      <c r="B494" s="85"/>
      <c r="C494" s="86"/>
      <c r="D494" s="87"/>
      <c r="E494" s="84"/>
      <c r="CE494" s="93"/>
      <c r="CF494" s="94"/>
      <c r="CH494" s="84"/>
    </row>
    <row r="495" spans="2:86" ht="15.75">
      <c r="B495" s="85"/>
      <c r="C495" s="86"/>
      <c r="D495" s="87"/>
      <c r="E495" s="84"/>
      <c r="CE495" s="93"/>
      <c r="CF495" s="94"/>
      <c r="CH495" s="84"/>
    </row>
    <row r="496" spans="2:86" ht="15.75">
      <c r="B496" s="85"/>
      <c r="C496" s="86"/>
      <c r="D496" s="87"/>
      <c r="E496" s="84"/>
      <c r="CE496" s="93"/>
      <c r="CF496" s="94"/>
      <c r="CH496" s="84"/>
    </row>
    <row r="497" spans="2:86" ht="15.75">
      <c r="B497" s="85"/>
      <c r="C497" s="86"/>
      <c r="D497" s="87"/>
      <c r="E497" s="84"/>
      <c r="CE497" s="93"/>
      <c r="CF497" s="94"/>
      <c r="CH497" s="84"/>
    </row>
    <row r="498" spans="2:86" ht="15.75">
      <c r="B498" s="85"/>
      <c r="C498" s="86"/>
      <c r="D498" s="87"/>
      <c r="E498" s="84"/>
      <c r="CE498" s="93"/>
      <c r="CF498" s="94"/>
      <c r="CH498" s="84"/>
    </row>
    <row r="499" spans="2:86" ht="15.75">
      <c r="B499" s="85"/>
      <c r="C499" s="86"/>
      <c r="D499" s="87"/>
      <c r="E499" s="84"/>
      <c r="CE499" s="93"/>
      <c r="CF499" s="94"/>
      <c r="CH499" s="84"/>
    </row>
    <row r="500" spans="2:86" ht="15.75">
      <c r="B500" s="85"/>
      <c r="C500" s="86"/>
      <c r="D500" s="87"/>
      <c r="E500" s="84"/>
      <c r="CE500" s="93"/>
      <c r="CF500" s="94"/>
      <c r="CH500" s="84"/>
    </row>
    <row r="501" spans="2:86" ht="15.75">
      <c r="B501" s="85"/>
      <c r="C501" s="86"/>
      <c r="D501" s="87"/>
      <c r="E501" s="84"/>
      <c r="CE501" s="93"/>
      <c r="CF501" s="94"/>
      <c r="CH501" s="84"/>
    </row>
    <row r="502" spans="2:86" ht="15.75">
      <c r="B502" s="85"/>
      <c r="C502" s="86"/>
      <c r="D502" s="87"/>
      <c r="E502" s="84"/>
      <c r="CE502" s="93"/>
      <c r="CF502" s="94"/>
      <c r="CH502" s="84"/>
    </row>
    <row r="503" spans="2:86" ht="15.75">
      <c r="B503" s="85"/>
      <c r="C503" s="86"/>
      <c r="D503" s="87"/>
      <c r="E503" s="84"/>
      <c r="CE503" s="93"/>
      <c r="CF503" s="94"/>
      <c r="CH503" s="84"/>
    </row>
    <row r="504" spans="2:86" ht="15.75">
      <c r="B504" s="85"/>
      <c r="C504" s="86"/>
      <c r="D504" s="87"/>
      <c r="E504" s="84"/>
      <c r="CE504" s="93"/>
      <c r="CF504" s="94"/>
      <c r="CH504" s="84"/>
    </row>
    <row r="505" spans="2:86" ht="15.75">
      <c r="B505" s="85"/>
      <c r="C505" s="86"/>
      <c r="D505" s="87"/>
      <c r="E505" s="84"/>
      <c r="CE505" s="93"/>
      <c r="CF505" s="94"/>
      <c r="CH505" s="84"/>
    </row>
    <row r="506" spans="2:86" ht="15.75">
      <c r="B506" s="85"/>
      <c r="C506" s="86"/>
      <c r="D506" s="87"/>
      <c r="E506" s="84"/>
      <c r="CE506" s="93"/>
      <c r="CF506" s="94"/>
      <c r="CH506" s="84"/>
    </row>
    <row r="507" spans="2:86" ht="15.75">
      <c r="B507" s="85"/>
      <c r="C507" s="86"/>
      <c r="D507" s="87"/>
      <c r="E507" s="84"/>
      <c r="CE507" s="93"/>
      <c r="CF507" s="94"/>
      <c r="CH507" s="84"/>
    </row>
    <row r="508" spans="2:86" ht="15.75">
      <c r="B508" s="85"/>
      <c r="C508" s="86"/>
      <c r="D508" s="87"/>
      <c r="E508" s="84"/>
      <c r="CE508" s="93"/>
      <c r="CF508" s="94"/>
      <c r="CH508" s="84"/>
    </row>
    <row r="509" spans="2:86" ht="15.75">
      <c r="B509" s="85"/>
      <c r="C509" s="86"/>
      <c r="D509" s="87"/>
      <c r="E509" s="84"/>
      <c r="CE509" s="93"/>
      <c r="CF509" s="94"/>
      <c r="CH509" s="84"/>
    </row>
    <row r="510" spans="2:86" ht="15.75">
      <c r="B510" s="85"/>
      <c r="C510" s="86"/>
      <c r="D510" s="87"/>
      <c r="E510" s="84"/>
      <c r="CE510" s="93"/>
      <c r="CF510" s="94"/>
      <c r="CH510" s="84"/>
    </row>
    <row r="511" spans="2:86" ht="15.75">
      <c r="B511" s="85"/>
      <c r="C511" s="86"/>
      <c r="D511" s="87"/>
      <c r="E511" s="84"/>
      <c r="CE511" s="93"/>
      <c r="CF511" s="94"/>
      <c r="CH511" s="84"/>
    </row>
    <row r="512" spans="2:86" ht="15.75">
      <c r="B512" s="85"/>
      <c r="C512" s="86"/>
      <c r="D512" s="87"/>
      <c r="E512" s="84"/>
      <c r="CE512" s="93"/>
      <c r="CF512" s="94"/>
      <c r="CH512" s="84"/>
    </row>
    <row r="513" spans="2:86" ht="15.75">
      <c r="B513" s="85"/>
      <c r="C513" s="86"/>
      <c r="D513" s="87"/>
      <c r="E513" s="84"/>
      <c r="CE513" s="93"/>
      <c r="CF513" s="94"/>
      <c r="CH513" s="84"/>
    </row>
    <row r="514" spans="2:86" ht="15.75">
      <c r="B514" s="85"/>
      <c r="C514" s="86"/>
      <c r="D514" s="87"/>
      <c r="E514" s="84"/>
      <c r="CE514" s="93"/>
      <c r="CF514" s="94"/>
      <c r="CH514" s="84"/>
    </row>
    <row r="515" spans="2:86" ht="15.75">
      <c r="B515" s="85"/>
      <c r="C515" s="86"/>
      <c r="D515" s="87"/>
      <c r="E515" s="84"/>
      <c r="CE515" s="93"/>
      <c r="CF515" s="94"/>
      <c r="CH515" s="84"/>
    </row>
    <row r="516" spans="2:86" ht="15.75">
      <c r="B516" s="85"/>
      <c r="C516" s="86"/>
      <c r="D516" s="87"/>
      <c r="E516" s="84"/>
      <c r="CE516" s="93"/>
      <c r="CF516" s="94"/>
      <c r="CH516" s="84"/>
    </row>
    <row r="517" spans="2:86" ht="15.75">
      <c r="B517" s="85"/>
      <c r="C517" s="86"/>
      <c r="D517" s="87"/>
      <c r="E517" s="84"/>
      <c r="CE517" s="93"/>
      <c r="CF517" s="94"/>
      <c r="CH517" s="84"/>
    </row>
    <row r="518" spans="2:86" ht="15.75">
      <c r="B518" s="85"/>
      <c r="C518" s="86"/>
      <c r="D518" s="87"/>
      <c r="E518" s="84"/>
      <c r="CE518" s="93"/>
      <c r="CF518" s="94"/>
      <c r="CH518" s="84"/>
    </row>
    <row r="519" spans="2:86" ht="15.75">
      <c r="B519" s="85"/>
      <c r="C519" s="86"/>
      <c r="D519" s="87"/>
      <c r="E519" s="84"/>
      <c r="CE519" s="93"/>
      <c r="CF519" s="94"/>
      <c r="CH519" s="84"/>
    </row>
    <row r="520" spans="2:86" ht="15.75">
      <c r="B520" s="85"/>
      <c r="C520" s="86"/>
      <c r="D520" s="87"/>
      <c r="E520" s="84"/>
      <c r="CE520" s="93"/>
      <c r="CF520" s="94"/>
      <c r="CH520" s="84"/>
    </row>
    <row r="521" spans="2:86" ht="15.75">
      <c r="B521" s="85"/>
      <c r="C521" s="86"/>
      <c r="D521" s="87"/>
      <c r="E521" s="84"/>
      <c r="CE521" s="93"/>
      <c r="CF521" s="94"/>
      <c r="CH521" s="84"/>
    </row>
    <row r="522" spans="2:86" ht="15.75">
      <c r="B522" s="85"/>
      <c r="C522" s="86"/>
      <c r="D522" s="87"/>
      <c r="E522" s="84"/>
      <c r="CE522" s="93"/>
      <c r="CF522" s="94"/>
      <c r="CH522" s="84"/>
    </row>
    <row r="523" spans="2:86" ht="15.75">
      <c r="B523" s="85"/>
      <c r="C523" s="86"/>
      <c r="D523" s="87"/>
      <c r="E523" s="84"/>
      <c r="CE523" s="93"/>
      <c r="CF523" s="94"/>
      <c r="CH523" s="84"/>
    </row>
    <row r="524" spans="2:86" ht="15.75">
      <c r="B524" s="85"/>
      <c r="C524" s="86"/>
      <c r="D524" s="87"/>
      <c r="E524" s="84"/>
      <c r="CE524" s="93"/>
      <c r="CF524" s="94"/>
      <c r="CH524" s="84"/>
    </row>
    <row r="525" spans="2:86" ht="15.75">
      <c r="B525" s="85"/>
      <c r="C525" s="86"/>
      <c r="D525" s="87"/>
      <c r="E525" s="84"/>
      <c r="CE525" s="93"/>
      <c r="CF525" s="94"/>
      <c r="CH525" s="84"/>
    </row>
    <row r="526" spans="2:86" ht="15.75">
      <c r="B526" s="85"/>
      <c r="C526" s="86"/>
      <c r="D526" s="87"/>
      <c r="E526" s="84"/>
      <c r="CE526" s="93"/>
      <c r="CF526" s="94"/>
      <c r="CH526" s="84"/>
    </row>
    <row r="527" spans="2:86" ht="15.75">
      <c r="B527" s="85"/>
      <c r="C527" s="86"/>
      <c r="D527" s="87"/>
      <c r="E527" s="84"/>
      <c r="CE527" s="93"/>
      <c r="CF527" s="94"/>
      <c r="CH527" s="84"/>
    </row>
    <row r="528" spans="2:86" ht="15.75">
      <c r="B528" s="85"/>
      <c r="C528" s="86"/>
      <c r="D528" s="87"/>
      <c r="E528" s="84"/>
      <c r="CE528" s="93"/>
      <c r="CF528" s="94"/>
      <c r="CH528" s="84"/>
    </row>
    <row r="529" spans="2:86" ht="15.75">
      <c r="B529" s="85"/>
      <c r="C529" s="86"/>
      <c r="D529" s="87"/>
      <c r="E529" s="84"/>
      <c r="CE529" s="93"/>
      <c r="CF529" s="94"/>
      <c r="CH529" s="84"/>
    </row>
    <row r="530" spans="2:86" ht="15.75">
      <c r="B530" s="85"/>
      <c r="C530" s="86"/>
      <c r="D530" s="87"/>
      <c r="E530" s="84"/>
      <c r="CE530" s="93"/>
      <c r="CF530" s="94"/>
      <c r="CH530" s="84"/>
    </row>
    <row r="531" spans="2:86" ht="15.75">
      <c r="B531" s="85"/>
      <c r="C531" s="86"/>
      <c r="D531" s="87"/>
      <c r="E531" s="84"/>
      <c r="CE531" s="93"/>
      <c r="CF531" s="94"/>
      <c r="CH531" s="84"/>
    </row>
    <row r="532" spans="2:86" ht="15.75">
      <c r="B532" s="85"/>
      <c r="C532" s="86"/>
      <c r="D532" s="87"/>
      <c r="E532" s="84"/>
      <c r="CE532" s="93"/>
      <c r="CF532" s="94"/>
      <c r="CH532" s="84"/>
    </row>
    <row r="533" spans="2:86" ht="15.75">
      <c r="B533" s="85"/>
      <c r="C533" s="86"/>
      <c r="D533" s="87"/>
      <c r="E533" s="84"/>
      <c r="CE533" s="93"/>
      <c r="CF533" s="94"/>
      <c r="CH533" s="84"/>
    </row>
    <row r="534" spans="2:86" ht="15.75">
      <c r="B534" s="85"/>
      <c r="C534" s="86"/>
      <c r="D534" s="87"/>
      <c r="E534" s="84"/>
      <c r="CE534" s="93"/>
      <c r="CF534" s="94"/>
      <c r="CH534" s="84"/>
    </row>
    <row r="535" spans="2:86" ht="15.75">
      <c r="B535" s="85"/>
      <c r="C535" s="86"/>
      <c r="D535" s="87"/>
      <c r="E535" s="84"/>
      <c r="CE535" s="93"/>
      <c r="CF535" s="94"/>
      <c r="CH535" s="84"/>
    </row>
    <row r="536" spans="2:86" ht="15.75">
      <c r="B536" s="85"/>
      <c r="C536" s="86"/>
      <c r="D536" s="87"/>
      <c r="E536" s="84"/>
      <c r="CE536" s="93"/>
      <c r="CF536" s="94"/>
      <c r="CH536" s="84"/>
    </row>
    <row r="537" spans="2:86" ht="15.75">
      <c r="B537" s="85"/>
      <c r="C537" s="86"/>
      <c r="D537" s="87"/>
      <c r="E537" s="84"/>
      <c r="CE537" s="93"/>
      <c r="CF537" s="94"/>
      <c r="CH537" s="84"/>
    </row>
    <row r="538" spans="2:86" ht="15.75">
      <c r="B538" s="85"/>
      <c r="C538" s="86"/>
      <c r="D538" s="87"/>
      <c r="E538" s="84"/>
      <c r="CE538" s="93"/>
      <c r="CF538" s="94"/>
      <c r="CH538" s="84"/>
    </row>
    <row r="539" spans="2:86" ht="15.75">
      <c r="B539" s="85"/>
      <c r="C539" s="86"/>
      <c r="D539" s="87"/>
      <c r="E539" s="84"/>
      <c r="CE539" s="93"/>
      <c r="CF539" s="94"/>
      <c r="CH539" s="84"/>
    </row>
    <row r="540" spans="2:86" ht="15.75">
      <c r="B540" s="85"/>
      <c r="C540" s="86"/>
      <c r="D540" s="87"/>
      <c r="E540" s="84"/>
      <c r="CE540" s="93"/>
      <c r="CF540" s="94"/>
      <c r="CH540" s="84"/>
    </row>
    <row r="541" spans="2:86" ht="15.75">
      <c r="B541" s="85"/>
      <c r="C541" s="86"/>
      <c r="D541" s="87"/>
      <c r="E541" s="84"/>
      <c r="CE541" s="93"/>
      <c r="CF541" s="94"/>
      <c r="CH541" s="84"/>
    </row>
    <row r="542" spans="2:86" ht="15.75">
      <c r="B542" s="85"/>
      <c r="C542" s="86"/>
      <c r="D542" s="87"/>
      <c r="E542" s="84"/>
      <c r="CE542" s="93"/>
      <c r="CF542" s="94"/>
      <c r="CH542" s="84"/>
    </row>
    <row r="543" spans="2:86" ht="15.75">
      <c r="B543" s="85"/>
      <c r="C543" s="86"/>
      <c r="D543" s="87"/>
      <c r="E543" s="84"/>
      <c r="CE543" s="93"/>
      <c r="CF543" s="94"/>
      <c r="CH543" s="84"/>
    </row>
    <row r="544" spans="2:86" ht="15.75">
      <c r="B544" s="85"/>
      <c r="C544" s="86"/>
      <c r="D544" s="87"/>
      <c r="E544" s="84"/>
      <c r="CE544" s="93"/>
      <c r="CF544" s="94"/>
      <c r="CH544" s="84"/>
    </row>
    <row r="545" spans="2:86" ht="15.75">
      <c r="B545" s="85"/>
      <c r="C545" s="86"/>
      <c r="D545" s="87"/>
      <c r="E545" s="84"/>
      <c r="CE545" s="93"/>
      <c r="CF545" s="94"/>
      <c r="CH545" s="84"/>
    </row>
    <row r="546" spans="2:86" ht="15.75">
      <c r="B546" s="85"/>
      <c r="C546" s="86"/>
      <c r="D546" s="87"/>
      <c r="E546" s="84"/>
      <c r="CE546" s="93"/>
      <c r="CF546" s="94"/>
      <c r="CH546" s="84"/>
    </row>
    <row r="547" spans="2:86" ht="15.75">
      <c r="B547" s="85"/>
      <c r="C547" s="86"/>
      <c r="D547" s="87"/>
      <c r="E547" s="84"/>
      <c r="CE547" s="93"/>
      <c r="CF547" s="94"/>
      <c r="CH547" s="84"/>
    </row>
    <row r="548" spans="2:86" ht="15.75">
      <c r="B548" s="85"/>
      <c r="C548" s="86"/>
      <c r="D548" s="87"/>
      <c r="E548" s="84"/>
      <c r="CE548" s="93"/>
      <c r="CF548" s="94"/>
      <c r="CH548" s="84"/>
    </row>
    <row r="549" spans="2:86" ht="15.75">
      <c r="B549" s="85"/>
      <c r="C549" s="86"/>
      <c r="D549" s="87"/>
      <c r="E549" s="84"/>
      <c r="CE549" s="93"/>
      <c r="CF549" s="94"/>
      <c r="CH549" s="84"/>
    </row>
    <row r="550" spans="2:86" ht="15.75">
      <c r="B550" s="85"/>
      <c r="C550" s="86"/>
      <c r="D550" s="87"/>
      <c r="E550" s="84"/>
      <c r="CE550" s="93"/>
      <c r="CF550" s="94"/>
      <c r="CH550" s="84"/>
    </row>
    <row r="551" spans="2:86" ht="15.75">
      <c r="B551" s="85"/>
      <c r="C551" s="86"/>
      <c r="D551" s="87"/>
      <c r="E551" s="84"/>
      <c r="CE551" s="93"/>
      <c r="CF551" s="94"/>
      <c r="CH551" s="84"/>
    </row>
    <row r="552" spans="2:86" ht="15.75">
      <c r="B552" s="85"/>
      <c r="C552" s="86"/>
      <c r="D552" s="87"/>
      <c r="E552" s="84"/>
      <c r="CE552" s="93"/>
      <c r="CF552" s="94"/>
      <c r="CH552" s="84"/>
    </row>
    <row r="553" spans="2:86" ht="15.75">
      <c r="B553" s="85"/>
      <c r="C553" s="86"/>
      <c r="D553" s="87"/>
      <c r="E553" s="84"/>
      <c r="CE553" s="93"/>
      <c r="CF553" s="94"/>
      <c r="CH553" s="84"/>
    </row>
    <row r="554" spans="2:86" ht="15.75">
      <c r="B554" s="85"/>
      <c r="C554" s="86"/>
      <c r="D554" s="87"/>
      <c r="E554" s="84"/>
      <c r="CE554" s="93"/>
      <c r="CF554" s="94"/>
      <c r="CH554" s="84"/>
    </row>
    <row r="555" spans="2:86" ht="15.75">
      <c r="B555" s="85"/>
      <c r="C555" s="86"/>
      <c r="D555" s="87"/>
      <c r="E555" s="84"/>
      <c r="CE555" s="93"/>
      <c r="CF555" s="94"/>
      <c r="CH555" s="84"/>
    </row>
    <row r="556" spans="2:86" ht="15.75">
      <c r="B556" s="85"/>
      <c r="C556" s="86"/>
      <c r="D556" s="87"/>
      <c r="E556" s="84"/>
      <c r="CE556" s="93"/>
      <c r="CF556" s="94"/>
      <c r="CH556" s="84"/>
    </row>
    <row r="557" spans="2:86" ht="15.75">
      <c r="B557" s="85"/>
      <c r="C557" s="86"/>
      <c r="D557" s="87"/>
      <c r="E557" s="84"/>
      <c r="CE557" s="93"/>
      <c r="CF557" s="94"/>
      <c r="CH557" s="84"/>
    </row>
    <row r="558" spans="2:86" ht="15.75">
      <c r="B558" s="85"/>
      <c r="C558" s="86"/>
      <c r="D558" s="87"/>
      <c r="E558" s="84"/>
      <c r="CE558" s="93"/>
      <c r="CF558" s="94"/>
      <c r="CH558" s="84"/>
    </row>
    <row r="559" spans="2:86" ht="15.75">
      <c r="B559" s="85"/>
      <c r="C559" s="86"/>
      <c r="D559" s="87"/>
      <c r="E559" s="84"/>
      <c r="CE559" s="93"/>
      <c r="CF559" s="94"/>
      <c r="CH559" s="84"/>
    </row>
    <row r="560" spans="2:86" ht="15.75">
      <c r="B560" s="85"/>
      <c r="C560" s="86"/>
      <c r="D560" s="87"/>
      <c r="E560" s="84"/>
      <c r="CE560" s="93"/>
      <c r="CF560" s="94"/>
      <c r="CH560" s="84"/>
    </row>
    <row r="561" spans="2:86" ht="15.75">
      <c r="B561" s="85"/>
      <c r="C561" s="86"/>
      <c r="D561" s="87"/>
      <c r="E561" s="84"/>
      <c r="CE561" s="93"/>
      <c r="CF561" s="94"/>
      <c r="CH561" s="84"/>
    </row>
    <row r="562" spans="2:86" ht="15.75">
      <c r="B562" s="85"/>
      <c r="C562" s="86"/>
      <c r="D562" s="87"/>
      <c r="E562" s="84"/>
      <c r="CE562" s="93"/>
      <c r="CF562" s="94"/>
      <c r="CH562" s="84"/>
    </row>
    <row r="563" spans="2:86" ht="15.75">
      <c r="B563" s="85"/>
      <c r="C563" s="86"/>
      <c r="D563" s="87"/>
      <c r="E563" s="84"/>
      <c r="CE563" s="93"/>
      <c r="CF563" s="94"/>
      <c r="CH563" s="84"/>
    </row>
    <row r="564" spans="2:86" ht="15.75">
      <c r="B564" s="85"/>
      <c r="C564" s="86"/>
      <c r="D564" s="87"/>
      <c r="E564" s="84"/>
      <c r="CE564" s="93"/>
      <c r="CF564" s="94"/>
      <c r="CH564" s="84"/>
    </row>
    <row r="565" spans="2:86" ht="15.75">
      <c r="B565" s="85"/>
      <c r="C565" s="86"/>
      <c r="D565" s="87"/>
      <c r="E565" s="84"/>
      <c r="CE565" s="93"/>
      <c r="CF565" s="94"/>
      <c r="CH565" s="84"/>
    </row>
    <row r="566" spans="2:86" ht="15.75">
      <c r="B566" s="85"/>
      <c r="C566" s="86"/>
      <c r="D566" s="87"/>
      <c r="E566" s="84"/>
      <c r="CE566" s="93"/>
      <c r="CF566" s="94"/>
      <c r="CH566" s="84"/>
    </row>
    <row r="567" spans="2:86" ht="15.75">
      <c r="B567" s="85"/>
      <c r="C567" s="86"/>
      <c r="D567" s="87"/>
      <c r="E567" s="84"/>
      <c r="CE567" s="93"/>
      <c r="CF567" s="94"/>
      <c r="CH567" s="84"/>
    </row>
    <row r="568" spans="2:86" ht="15.75">
      <c r="B568" s="85"/>
      <c r="C568" s="86"/>
      <c r="D568" s="87"/>
      <c r="E568" s="84"/>
      <c r="CE568" s="93"/>
      <c r="CF568" s="94"/>
      <c r="CH568" s="84"/>
    </row>
    <row r="569" spans="2:86" ht="15.75">
      <c r="B569" s="85"/>
      <c r="C569" s="86"/>
      <c r="D569" s="87"/>
      <c r="E569" s="84"/>
      <c r="CE569" s="93"/>
      <c r="CF569" s="94"/>
      <c r="CH569" s="84"/>
    </row>
    <row r="570" spans="2:86" ht="15.75">
      <c r="B570" s="85"/>
      <c r="C570" s="86"/>
      <c r="D570" s="87"/>
      <c r="E570" s="84"/>
      <c r="CE570" s="93"/>
      <c r="CF570" s="94"/>
      <c r="CH570" s="84"/>
    </row>
    <row r="571" spans="2:86" ht="15.75">
      <c r="B571" s="85"/>
      <c r="C571" s="86"/>
      <c r="D571" s="87"/>
      <c r="E571" s="84"/>
      <c r="CE571" s="93"/>
      <c r="CF571" s="94"/>
      <c r="CH571" s="84"/>
    </row>
    <row r="572" spans="2:86" ht="15.75">
      <c r="B572" s="85"/>
      <c r="C572" s="86"/>
      <c r="D572" s="87"/>
      <c r="E572" s="84"/>
      <c r="CE572" s="93"/>
      <c r="CF572" s="94"/>
      <c r="CH572" s="84"/>
    </row>
    <row r="573" spans="2:86" ht="15.75">
      <c r="B573" s="85"/>
      <c r="C573" s="86"/>
      <c r="D573" s="87"/>
      <c r="E573" s="84"/>
      <c r="CE573" s="93"/>
      <c r="CF573" s="94"/>
      <c r="CH573" s="84"/>
    </row>
    <row r="574" spans="2:86" ht="15.75">
      <c r="B574" s="85"/>
      <c r="C574" s="86"/>
      <c r="D574" s="87"/>
      <c r="E574" s="84"/>
      <c r="CE574" s="93"/>
      <c r="CF574" s="94"/>
      <c r="CH574" s="84"/>
    </row>
    <row r="575" spans="2:86" ht="15.75">
      <c r="B575" s="85"/>
      <c r="C575" s="86"/>
      <c r="D575" s="87"/>
      <c r="E575" s="84"/>
      <c r="CE575" s="93"/>
      <c r="CF575" s="94"/>
      <c r="CH575" s="84"/>
    </row>
    <row r="576" spans="2:86" ht="15.75">
      <c r="B576" s="85"/>
      <c r="C576" s="86"/>
      <c r="D576" s="87"/>
      <c r="E576" s="84"/>
      <c r="CE576" s="93"/>
      <c r="CF576" s="94"/>
      <c r="CH576" s="84"/>
    </row>
    <row r="577" spans="2:86" ht="15.75">
      <c r="B577" s="85"/>
      <c r="C577" s="86"/>
      <c r="D577" s="87"/>
      <c r="E577" s="84"/>
      <c r="CE577" s="93"/>
      <c r="CF577" s="94"/>
      <c r="CH577" s="84"/>
    </row>
    <row r="578" spans="2:86" ht="15.75">
      <c r="B578" s="85"/>
      <c r="C578" s="86"/>
      <c r="D578" s="87"/>
      <c r="E578" s="84"/>
      <c r="CE578" s="93"/>
      <c r="CF578" s="94"/>
      <c r="CH578" s="84"/>
    </row>
    <row r="579" spans="2:86" ht="15.75">
      <c r="B579" s="85"/>
      <c r="C579" s="86"/>
      <c r="D579" s="87"/>
      <c r="E579" s="84"/>
      <c r="CE579" s="93"/>
      <c r="CF579" s="94"/>
      <c r="CH579" s="84"/>
    </row>
    <row r="580" spans="2:86" ht="15.75">
      <c r="B580" s="85"/>
      <c r="C580" s="86"/>
      <c r="D580" s="87"/>
      <c r="E580" s="84"/>
      <c r="CE580" s="93"/>
      <c r="CF580" s="94"/>
      <c r="CH580" s="84"/>
    </row>
    <row r="581" spans="2:86" ht="15.75">
      <c r="B581" s="85"/>
      <c r="C581" s="86"/>
      <c r="D581" s="87"/>
      <c r="E581" s="84"/>
      <c r="CE581" s="93"/>
      <c r="CF581" s="94"/>
      <c r="CH581" s="84"/>
    </row>
    <row r="582" spans="2:86" ht="15.75">
      <c r="B582" s="85"/>
      <c r="C582" s="86"/>
      <c r="D582" s="87"/>
      <c r="E582" s="84"/>
      <c r="CE582" s="93"/>
      <c r="CF582" s="94"/>
      <c r="CH582" s="84"/>
    </row>
    <row r="583" spans="2:86" ht="15.75">
      <c r="B583" s="85"/>
      <c r="C583" s="86"/>
      <c r="D583" s="87"/>
      <c r="E583" s="84"/>
      <c r="CE583" s="93"/>
      <c r="CF583" s="94"/>
      <c r="CH583" s="84"/>
    </row>
    <row r="584" spans="2:86" ht="15.75">
      <c r="B584" s="85"/>
      <c r="C584" s="86"/>
      <c r="D584" s="87"/>
      <c r="E584" s="84"/>
      <c r="CE584" s="93"/>
      <c r="CF584" s="94"/>
      <c r="CH584" s="84"/>
    </row>
    <row r="585" spans="2:86" ht="15.75">
      <c r="B585" s="85"/>
      <c r="C585" s="86"/>
      <c r="D585" s="87"/>
      <c r="E585" s="84"/>
      <c r="CE585" s="93"/>
      <c r="CF585" s="94"/>
      <c r="CH585" s="84"/>
    </row>
    <row r="586" spans="2:86" ht="15.75">
      <c r="B586" s="85"/>
      <c r="C586" s="86"/>
      <c r="D586" s="87"/>
      <c r="E586" s="84"/>
      <c r="CE586" s="93"/>
      <c r="CF586" s="94"/>
      <c r="CH586" s="84"/>
    </row>
    <row r="587" spans="2:86" ht="15.75">
      <c r="B587" s="85"/>
      <c r="C587" s="86"/>
      <c r="D587" s="87"/>
      <c r="E587" s="84"/>
      <c r="CE587" s="93"/>
      <c r="CF587" s="94"/>
      <c r="CH587" s="84"/>
    </row>
    <row r="588" spans="2:86" ht="15.75">
      <c r="B588" s="85"/>
      <c r="C588" s="86"/>
      <c r="D588" s="87"/>
      <c r="E588" s="84"/>
      <c r="CE588" s="93"/>
      <c r="CF588" s="94"/>
      <c r="CH588" s="84"/>
    </row>
    <row r="589" spans="2:86" ht="15.75">
      <c r="B589" s="85"/>
      <c r="C589" s="86"/>
      <c r="D589" s="87"/>
      <c r="E589" s="84"/>
      <c r="CE589" s="93"/>
      <c r="CF589" s="94"/>
      <c r="CH589" s="84"/>
    </row>
    <row r="590" spans="2:86" ht="15.75">
      <c r="B590" s="85"/>
      <c r="C590" s="86"/>
      <c r="D590" s="87"/>
      <c r="E590" s="84"/>
      <c r="CE590" s="93"/>
      <c r="CF590" s="94"/>
      <c r="CH590" s="84"/>
    </row>
    <row r="591" spans="2:86" ht="15.75">
      <c r="B591" s="85"/>
      <c r="C591" s="86"/>
      <c r="D591" s="87"/>
      <c r="E591" s="84"/>
      <c r="CE591" s="93"/>
      <c r="CF591" s="94"/>
      <c r="CH591" s="84"/>
    </row>
    <row r="592" spans="2:86" ht="15.75">
      <c r="B592" s="85"/>
      <c r="C592" s="86"/>
      <c r="D592" s="87"/>
      <c r="E592" s="84"/>
      <c r="CE592" s="93"/>
      <c r="CF592" s="94"/>
      <c r="CH592" s="84"/>
    </row>
    <row r="593" spans="2:86" ht="15.75">
      <c r="B593" s="85"/>
      <c r="C593" s="86"/>
      <c r="D593" s="87"/>
      <c r="E593" s="84"/>
      <c r="CE593" s="93"/>
      <c r="CF593" s="94"/>
      <c r="CH593" s="84"/>
    </row>
    <row r="594" spans="2:86" ht="15.75">
      <c r="B594" s="85"/>
      <c r="C594" s="86"/>
      <c r="D594" s="87"/>
      <c r="E594" s="84"/>
      <c r="CE594" s="93"/>
      <c r="CF594" s="94"/>
      <c r="CH594" s="84"/>
    </row>
    <row r="595" spans="2:86" ht="15.75">
      <c r="B595" s="85"/>
      <c r="C595" s="86"/>
      <c r="D595" s="87"/>
      <c r="E595" s="84"/>
      <c r="CE595" s="93"/>
      <c r="CF595" s="94"/>
      <c r="CH595" s="84"/>
    </row>
    <row r="596" spans="2:86" ht="15.75">
      <c r="B596" s="85"/>
      <c r="C596" s="86"/>
      <c r="D596" s="87"/>
      <c r="E596" s="84"/>
      <c r="CE596" s="93"/>
      <c r="CF596" s="94"/>
      <c r="CH596" s="84"/>
    </row>
    <row r="597" spans="2:86" ht="15.75">
      <c r="B597" s="85"/>
      <c r="C597" s="86"/>
      <c r="D597" s="87"/>
      <c r="E597" s="84"/>
      <c r="CE597" s="93"/>
      <c r="CF597" s="94"/>
      <c r="CH597" s="84"/>
    </row>
    <row r="598" spans="2:86" ht="15.75">
      <c r="B598" s="85"/>
      <c r="C598" s="86"/>
      <c r="D598" s="87"/>
      <c r="E598" s="84"/>
      <c r="CE598" s="93"/>
      <c r="CF598" s="94"/>
      <c r="CH598" s="84"/>
    </row>
    <row r="599" spans="2:86" ht="15.75">
      <c r="B599" s="85"/>
      <c r="C599" s="86"/>
      <c r="D599" s="87"/>
      <c r="E599" s="84"/>
      <c r="CE599" s="93"/>
      <c r="CF599" s="94"/>
      <c r="CH599" s="84"/>
    </row>
    <row r="600" spans="2:86" ht="15.75">
      <c r="B600" s="85"/>
      <c r="C600" s="86"/>
      <c r="D600" s="87"/>
      <c r="E600" s="84"/>
      <c r="CE600" s="93"/>
      <c r="CF600" s="94"/>
      <c r="CH600" s="84"/>
    </row>
    <row r="601" spans="2:86" ht="15.75">
      <c r="B601" s="85"/>
      <c r="C601" s="86"/>
      <c r="D601" s="87"/>
      <c r="E601" s="84"/>
      <c r="CE601" s="93"/>
      <c r="CF601" s="94"/>
      <c r="CH601" s="84"/>
    </row>
    <row r="602" spans="2:86" ht="15.75">
      <c r="B602" s="85"/>
      <c r="C602" s="86"/>
      <c r="D602" s="87"/>
      <c r="E602" s="84"/>
      <c r="CE602" s="93"/>
      <c r="CF602" s="94"/>
      <c r="CH602" s="84"/>
    </row>
    <row r="603" spans="2:86" ht="15.75">
      <c r="B603" s="85"/>
      <c r="C603" s="86"/>
      <c r="D603" s="87"/>
      <c r="E603" s="84"/>
      <c r="CE603" s="93"/>
      <c r="CF603" s="94"/>
      <c r="CH603" s="84"/>
    </row>
    <row r="604" spans="2:86" ht="15.75">
      <c r="B604" s="85"/>
      <c r="C604" s="86"/>
      <c r="D604" s="87"/>
      <c r="E604" s="84"/>
      <c r="CE604" s="93"/>
      <c r="CF604" s="94"/>
      <c r="CH604" s="84"/>
    </row>
    <row r="605" spans="2:86" ht="15.75">
      <c r="B605" s="85"/>
      <c r="C605" s="86"/>
      <c r="D605" s="87"/>
      <c r="E605" s="84"/>
      <c r="CE605" s="93"/>
      <c r="CF605" s="94"/>
      <c r="CH605" s="84"/>
    </row>
    <row r="606" spans="2:86" ht="15.75">
      <c r="B606" s="85"/>
      <c r="C606" s="86"/>
      <c r="D606" s="87"/>
      <c r="E606" s="84"/>
      <c r="CE606" s="93"/>
      <c r="CF606" s="94"/>
      <c r="CH606" s="84"/>
    </row>
    <row r="607" spans="2:86" ht="15.75">
      <c r="B607" s="85"/>
      <c r="C607" s="86"/>
      <c r="D607" s="87"/>
      <c r="E607" s="84"/>
      <c r="CE607" s="93"/>
      <c r="CF607" s="94"/>
      <c r="CH607" s="84"/>
    </row>
    <row r="608" spans="2:86" ht="15.75">
      <c r="B608" s="85"/>
      <c r="C608" s="86"/>
      <c r="D608" s="87"/>
      <c r="E608" s="84"/>
      <c r="CE608" s="93"/>
      <c r="CF608" s="94"/>
      <c r="CH608" s="84"/>
    </row>
    <row r="609" spans="2:86" ht="15.75">
      <c r="B609" s="85"/>
      <c r="C609" s="86"/>
      <c r="D609" s="87"/>
      <c r="E609" s="84"/>
      <c r="CE609" s="93"/>
      <c r="CF609" s="94"/>
      <c r="CH609" s="84"/>
    </row>
    <row r="610" spans="2:86" ht="15.75">
      <c r="B610" s="85"/>
      <c r="C610" s="86"/>
      <c r="D610" s="87"/>
      <c r="E610" s="84"/>
      <c r="CE610" s="93"/>
      <c r="CF610" s="94"/>
      <c r="CH610" s="84"/>
    </row>
    <row r="611" spans="2:86" ht="15.75">
      <c r="B611" s="85"/>
      <c r="C611" s="86"/>
      <c r="D611" s="87"/>
      <c r="E611" s="84"/>
      <c r="CE611" s="93"/>
      <c r="CF611" s="94"/>
      <c r="CH611" s="84"/>
    </row>
    <row r="612" spans="2:86" ht="15.75">
      <c r="B612" s="85"/>
      <c r="C612" s="86"/>
      <c r="D612" s="87"/>
      <c r="E612" s="84"/>
      <c r="CE612" s="93"/>
      <c r="CF612" s="94"/>
      <c r="CH612" s="84"/>
    </row>
    <row r="613" spans="2:86" ht="15.75">
      <c r="B613" s="85"/>
      <c r="C613" s="86"/>
      <c r="D613" s="87"/>
      <c r="E613" s="84"/>
      <c r="CE613" s="93"/>
      <c r="CF613" s="94"/>
      <c r="CH613" s="84"/>
    </row>
    <row r="614" spans="2:86" ht="15.75">
      <c r="B614" s="85"/>
      <c r="C614" s="86"/>
      <c r="D614" s="87"/>
      <c r="E614" s="84"/>
      <c r="CE614" s="93"/>
      <c r="CF614" s="94"/>
      <c r="CH614" s="84"/>
    </row>
    <row r="615" spans="2:86" ht="15.75">
      <c r="B615" s="85"/>
      <c r="C615" s="86"/>
      <c r="D615" s="87"/>
      <c r="E615" s="84"/>
      <c r="CE615" s="93"/>
      <c r="CF615" s="94"/>
      <c r="CH615" s="84"/>
    </row>
    <row r="616" spans="2:86" ht="15.75">
      <c r="B616" s="85"/>
      <c r="C616" s="86"/>
      <c r="D616" s="87"/>
      <c r="E616" s="84"/>
      <c r="CE616" s="93"/>
      <c r="CF616" s="94"/>
      <c r="CH616" s="84"/>
    </row>
    <row r="617" spans="2:86" ht="15.75">
      <c r="B617" s="85"/>
      <c r="C617" s="86"/>
      <c r="D617" s="87"/>
      <c r="E617" s="84"/>
      <c r="CE617" s="93"/>
      <c r="CF617" s="94"/>
      <c r="CH617" s="84"/>
    </row>
    <row r="618" spans="2:86" ht="15.75">
      <c r="B618" s="85"/>
      <c r="C618" s="86"/>
      <c r="D618" s="87"/>
      <c r="E618" s="84"/>
      <c r="CE618" s="93"/>
      <c r="CF618" s="94"/>
      <c r="CH618" s="84"/>
    </row>
    <row r="619" spans="2:86" ht="15.75">
      <c r="B619" s="85"/>
      <c r="C619" s="86"/>
      <c r="D619" s="87"/>
      <c r="E619" s="84"/>
      <c r="CE619" s="93"/>
      <c r="CF619" s="94"/>
      <c r="CH619" s="84"/>
    </row>
    <row r="620" spans="2:86" ht="15.75">
      <c r="B620" s="85"/>
      <c r="C620" s="86"/>
      <c r="D620" s="87"/>
      <c r="E620" s="84"/>
      <c r="CE620" s="93"/>
      <c r="CF620" s="94"/>
      <c r="CH620" s="84"/>
    </row>
    <row r="621" spans="2:86" ht="15.75">
      <c r="B621" s="85"/>
      <c r="C621" s="86"/>
      <c r="D621" s="87"/>
      <c r="E621" s="84"/>
      <c r="CE621" s="93"/>
      <c r="CF621" s="94"/>
      <c r="CH621" s="84"/>
    </row>
    <row r="622" spans="2:86" ht="15.75">
      <c r="B622" s="85"/>
      <c r="C622" s="86"/>
      <c r="D622" s="87"/>
      <c r="E622" s="84"/>
      <c r="CE622" s="93"/>
      <c r="CF622" s="94"/>
      <c r="CH622" s="84"/>
    </row>
    <row r="623" spans="2:86" ht="15.75">
      <c r="B623" s="85"/>
      <c r="C623" s="86"/>
      <c r="D623" s="87"/>
      <c r="E623" s="84"/>
      <c r="CE623" s="93"/>
      <c r="CF623" s="94"/>
      <c r="CH623" s="84"/>
    </row>
    <row r="624" spans="2:86" ht="15.75">
      <c r="B624" s="85"/>
      <c r="C624" s="86"/>
      <c r="D624" s="87"/>
      <c r="E624" s="84"/>
      <c r="CE624" s="93"/>
      <c r="CF624" s="94"/>
      <c r="CH624" s="84"/>
    </row>
    <row r="625" spans="2:86" ht="15.75">
      <c r="B625" s="85"/>
      <c r="C625" s="86"/>
      <c r="D625" s="87"/>
      <c r="E625" s="84"/>
      <c r="CE625" s="93"/>
      <c r="CF625" s="94"/>
      <c r="CH625" s="84"/>
    </row>
    <row r="626" spans="2:86" ht="15.75">
      <c r="B626" s="85"/>
      <c r="C626" s="86"/>
      <c r="D626" s="87"/>
      <c r="E626" s="84"/>
      <c r="CE626" s="93"/>
      <c r="CF626" s="94"/>
      <c r="CH626" s="84"/>
    </row>
    <row r="627" spans="2:86" ht="15.75">
      <c r="B627" s="85"/>
      <c r="C627" s="86"/>
      <c r="D627" s="87"/>
      <c r="E627" s="84"/>
      <c r="CE627" s="93"/>
      <c r="CF627" s="94"/>
      <c r="CH627" s="84"/>
    </row>
    <row r="628" spans="2:86" ht="15.75">
      <c r="B628" s="85"/>
      <c r="C628" s="86"/>
      <c r="D628" s="87"/>
      <c r="E628" s="84"/>
      <c r="CE628" s="93"/>
      <c r="CF628" s="94"/>
      <c r="CH628" s="84"/>
    </row>
    <row r="629" spans="2:86" ht="15.75">
      <c r="B629" s="85"/>
      <c r="C629" s="86"/>
      <c r="D629" s="87"/>
      <c r="E629" s="84"/>
      <c r="CE629" s="93"/>
      <c r="CF629" s="94"/>
      <c r="CH629" s="84"/>
    </row>
    <row r="630" spans="2:86" ht="15.75">
      <c r="B630" s="85"/>
      <c r="C630" s="86"/>
      <c r="D630" s="87"/>
      <c r="E630" s="84"/>
      <c r="CE630" s="93"/>
      <c r="CF630" s="94"/>
      <c r="CH630" s="84"/>
    </row>
    <row r="631" spans="2:86" ht="15.75">
      <c r="B631" s="85"/>
      <c r="C631" s="86"/>
      <c r="D631" s="87"/>
      <c r="E631" s="84"/>
      <c r="CE631" s="93"/>
      <c r="CF631" s="94"/>
      <c r="CH631" s="84"/>
    </row>
    <row r="632" spans="2:86" ht="15.75">
      <c r="B632" s="85"/>
      <c r="C632" s="86"/>
      <c r="D632" s="87"/>
      <c r="E632" s="84"/>
      <c r="CE632" s="93"/>
      <c r="CF632" s="94"/>
      <c r="CH632" s="84"/>
    </row>
    <row r="633" spans="2:86" ht="15.75">
      <c r="B633" s="85"/>
      <c r="C633" s="86"/>
      <c r="D633" s="87"/>
      <c r="E633" s="84"/>
      <c r="CE633" s="93"/>
      <c r="CF633" s="94"/>
      <c r="CH633" s="84"/>
    </row>
    <row r="634" spans="2:86" ht="15.75">
      <c r="B634" s="85"/>
      <c r="C634" s="86"/>
      <c r="D634" s="87"/>
      <c r="E634" s="84"/>
      <c r="CE634" s="93"/>
      <c r="CF634" s="94"/>
      <c r="CH634" s="84"/>
    </row>
    <row r="635" spans="2:86" ht="15.75">
      <c r="B635" s="85"/>
      <c r="C635" s="86"/>
      <c r="D635" s="87"/>
      <c r="E635" s="84"/>
      <c r="CE635" s="93"/>
      <c r="CF635" s="94"/>
      <c r="CH635" s="84"/>
    </row>
    <row r="636" spans="2:86" ht="15.75">
      <c r="B636" s="85"/>
      <c r="C636" s="86"/>
      <c r="D636" s="87"/>
      <c r="E636" s="84"/>
      <c r="CE636" s="93"/>
      <c r="CF636" s="94"/>
      <c r="CH636" s="84"/>
    </row>
    <row r="637" spans="2:86" ht="15.75">
      <c r="B637" s="85"/>
      <c r="C637" s="86"/>
      <c r="D637" s="87"/>
      <c r="E637" s="84"/>
      <c r="CE637" s="93"/>
      <c r="CF637" s="94"/>
      <c r="CH637" s="84"/>
    </row>
    <row r="638" spans="2:86" ht="15.75">
      <c r="B638" s="85"/>
      <c r="C638" s="86"/>
      <c r="D638" s="87"/>
      <c r="E638" s="84"/>
      <c r="CE638" s="93"/>
      <c r="CF638" s="94"/>
      <c r="CH638" s="84"/>
    </row>
    <row r="639" spans="2:86" ht="15.75">
      <c r="B639" s="85"/>
      <c r="C639" s="86"/>
      <c r="D639" s="87"/>
      <c r="E639" s="84"/>
      <c r="CE639" s="93"/>
      <c r="CF639" s="94"/>
      <c r="CH639" s="84"/>
    </row>
    <row r="640" spans="2:86" ht="15.75">
      <c r="B640" s="85"/>
      <c r="C640" s="86"/>
      <c r="D640" s="87"/>
      <c r="E640" s="84"/>
      <c r="CE640" s="93"/>
      <c r="CF640" s="94"/>
      <c r="CH640" s="84"/>
    </row>
    <row r="641" spans="2:86" ht="15.75">
      <c r="B641" s="85"/>
      <c r="C641" s="86"/>
      <c r="D641" s="87"/>
      <c r="E641" s="84"/>
      <c r="CE641" s="93"/>
      <c r="CF641" s="94"/>
      <c r="CH641" s="84"/>
    </row>
    <row r="642" spans="2:86" ht="15.75">
      <c r="B642" s="85"/>
      <c r="C642" s="86"/>
      <c r="D642" s="87"/>
      <c r="E642" s="84"/>
      <c r="CE642" s="93"/>
      <c r="CF642" s="94"/>
      <c r="CH642" s="84"/>
    </row>
    <row r="643" spans="2:86" ht="15.75">
      <c r="B643" s="85"/>
      <c r="C643" s="86"/>
      <c r="D643" s="87"/>
      <c r="E643" s="84"/>
      <c r="CE643" s="93"/>
      <c r="CF643" s="94"/>
      <c r="CH643" s="84"/>
    </row>
    <row r="644" spans="2:86" ht="15.75">
      <c r="B644" s="85"/>
      <c r="C644" s="86"/>
      <c r="D644" s="87"/>
      <c r="E644" s="84"/>
      <c r="CE644" s="93"/>
      <c r="CF644" s="94"/>
      <c r="CH644" s="84"/>
    </row>
    <row r="645" spans="2:86" ht="15.75">
      <c r="B645" s="85"/>
      <c r="C645" s="86"/>
      <c r="D645" s="87"/>
      <c r="E645" s="84"/>
      <c r="CE645" s="93"/>
      <c r="CF645" s="94"/>
      <c r="CH645" s="84"/>
    </row>
    <row r="646" spans="2:86" ht="15.75">
      <c r="B646" s="85"/>
      <c r="C646" s="86"/>
      <c r="D646" s="87"/>
      <c r="E646" s="84"/>
      <c r="CE646" s="93"/>
      <c r="CF646" s="94"/>
      <c r="CH646" s="84"/>
    </row>
    <row r="647" spans="2:86" ht="15.75">
      <c r="B647" s="85"/>
      <c r="C647" s="86"/>
      <c r="D647" s="87"/>
      <c r="E647" s="84"/>
      <c r="CE647" s="93"/>
      <c r="CF647" s="94"/>
      <c r="CH647" s="84"/>
    </row>
    <row r="648" spans="2:86" ht="15.75">
      <c r="B648" s="85"/>
      <c r="C648" s="86"/>
      <c r="D648" s="87"/>
      <c r="E648" s="84"/>
      <c r="CE648" s="93"/>
      <c r="CF648" s="94"/>
      <c r="CH648" s="84"/>
    </row>
    <row r="649" spans="2:86" ht="15.75">
      <c r="B649" s="85"/>
      <c r="C649" s="86"/>
      <c r="D649" s="87"/>
      <c r="E649" s="84"/>
      <c r="CE649" s="93"/>
      <c r="CF649" s="94"/>
      <c r="CH649" s="84"/>
    </row>
    <row r="650" spans="2:86" ht="15.75">
      <c r="B650" s="85"/>
      <c r="C650" s="86"/>
      <c r="D650" s="87"/>
      <c r="E650" s="84"/>
      <c r="CE650" s="93"/>
      <c r="CF650" s="94"/>
      <c r="CH650" s="84"/>
    </row>
    <row r="651" spans="2:86" ht="15.75">
      <c r="B651" s="85"/>
      <c r="C651" s="86"/>
      <c r="D651" s="87"/>
      <c r="E651" s="84"/>
      <c r="CE651" s="93"/>
      <c r="CF651" s="94"/>
      <c r="CH651" s="84"/>
    </row>
    <row r="652" spans="2:86" ht="15.75">
      <c r="B652" s="85"/>
      <c r="C652" s="86"/>
      <c r="D652" s="87"/>
      <c r="E652" s="84"/>
      <c r="CE652" s="93"/>
      <c r="CF652" s="94"/>
      <c r="CH652" s="84"/>
    </row>
    <row r="653" spans="2:86" ht="15.75">
      <c r="B653" s="85"/>
      <c r="C653" s="86"/>
      <c r="D653" s="87"/>
      <c r="E653" s="84"/>
      <c r="CE653" s="93"/>
      <c r="CF653" s="94"/>
      <c r="CH653" s="84"/>
    </row>
    <row r="654" spans="2:86" ht="15.75">
      <c r="B654" s="85"/>
      <c r="C654" s="86"/>
      <c r="D654" s="87"/>
      <c r="E654" s="84"/>
      <c r="CE654" s="93"/>
      <c r="CF654" s="94"/>
      <c r="CH654" s="84"/>
    </row>
    <row r="655" spans="2:86" ht="15.75">
      <c r="B655" s="85"/>
      <c r="C655" s="86"/>
      <c r="D655" s="87"/>
      <c r="E655" s="84"/>
      <c r="CE655" s="93"/>
      <c r="CF655" s="94"/>
      <c r="CH655" s="84"/>
    </row>
    <row r="656" spans="2:86" ht="15.75">
      <c r="B656" s="85"/>
      <c r="C656" s="86"/>
      <c r="D656" s="87"/>
      <c r="E656" s="84"/>
      <c r="CE656" s="93"/>
      <c r="CF656" s="94"/>
      <c r="CH656" s="84"/>
    </row>
    <row r="657" spans="2:86" ht="15.75">
      <c r="B657" s="85"/>
      <c r="C657" s="86"/>
      <c r="D657" s="87"/>
      <c r="E657" s="84"/>
      <c r="CE657" s="93"/>
      <c r="CF657" s="94"/>
      <c r="CH657" s="84"/>
    </row>
    <row r="658" spans="2:86" ht="15.75">
      <c r="B658" s="85"/>
      <c r="C658" s="86"/>
      <c r="D658" s="87"/>
      <c r="E658" s="84"/>
      <c r="CE658" s="93"/>
      <c r="CF658" s="94"/>
      <c r="CH658" s="84"/>
    </row>
    <row r="659" spans="2:86" ht="15.75">
      <c r="B659" s="85"/>
      <c r="C659" s="86"/>
      <c r="D659" s="87"/>
      <c r="E659" s="84"/>
      <c r="CE659" s="93"/>
      <c r="CF659" s="94"/>
      <c r="CH659" s="84"/>
    </row>
    <row r="660" spans="2:86" ht="15.75">
      <c r="B660" s="85"/>
      <c r="C660" s="86"/>
      <c r="D660" s="87"/>
      <c r="E660" s="84"/>
      <c r="CE660" s="93"/>
      <c r="CF660" s="94"/>
      <c r="CH660" s="84"/>
    </row>
    <row r="661" spans="2:86" ht="15.75">
      <c r="B661" s="85"/>
      <c r="C661" s="86"/>
      <c r="D661" s="87"/>
      <c r="E661" s="84"/>
      <c r="CE661" s="93"/>
      <c r="CF661" s="94"/>
      <c r="CH661" s="84"/>
    </row>
    <row r="662" spans="2:86" ht="15.75">
      <c r="B662" s="85"/>
      <c r="C662" s="86"/>
      <c r="D662" s="87"/>
      <c r="E662" s="84"/>
      <c r="CE662" s="93"/>
      <c r="CF662" s="94"/>
      <c r="CH662" s="84"/>
    </row>
    <row r="663" spans="2:86" ht="15.75">
      <c r="B663" s="85"/>
      <c r="C663" s="86"/>
      <c r="D663" s="87"/>
      <c r="E663" s="84"/>
      <c r="CE663" s="93"/>
      <c r="CF663" s="94"/>
      <c r="CH663" s="84"/>
    </row>
    <row r="664" spans="2:86" ht="15.75">
      <c r="B664" s="85"/>
      <c r="C664" s="86"/>
      <c r="D664" s="87"/>
      <c r="E664" s="84"/>
      <c r="CE664" s="93"/>
      <c r="CF664" s="94"/>
      <c r="CH664" s="84"/>
    </row>
    <row r="665" spans="2:86" ht="15.75">
      <c r="B665" s="85"/>
      <c r="C665" s="86"/>
      <c r="D665" s="87"/>
      <c r="E665" s="84"/>
      <c r="CE665" s="93"/>
      <c r="CF665" s="94"/>
      <c r="CH665" s="84"/>
    </row>
    <row r="666" spans="2:86" ht="15.75">
      <c r="B666" s="85"/>
      <c r="C666" s="86"/>
      <c r="D666" s="87"/>
      <c r="E666" s="84"/>
      <c r="CE666" s="93"/>
      <c r="CF666" s="94"/>
      <c r="CH666" s="84"/>
    </row>
    <row r="667" spans="2:86" ht="15.75">
      <c r="B667" s="85"/>
      <c r="C667" s="86"/>
      <c r="D667" s="87"/>
      <c r="E667" s="84"/>
      <c r="CE667" s="93"/>
      <c r="CF667" s="94"/>
      <c r="CH667" s="84"/>
    </row>
    <row r="668" spans="2:86" ht="15.75">
      <c r="B668" s="85"/>
      <c r="C668" s="86"/>
      <c r="D668" s="87"/>
      <c r="E668" s="84"/>
      <c r="CE668" s="93"/>
      <c r="CF668" s="94"/>
      <c r="CH668" s="84"/>
    </row>
    <row r="669" spans="2:86" ht="15.75">
      <c r="B669" s="85"/>
      <c r="C669" s="86"/>
      <c r="D669" s="87"/>
      <c r="E669" s="84"/>
      <c r="CE669" s="93"/>
      <c r="CF669" s="94"/>
      <c r="CH669" s="84"/>
    </row>
    <row r="670" spans="2:86" ht="15.75">
      <c r="B670" s="85"/>
      <c r="C670" s="86"/>
      <c r="D670" s="87"/>
      <c r="E670" s="84"/>
      <c r="CE670" s="93"/>
      <c r="CF670" s="94"/>
      <c r="CH670" s="84"/>
    </row>
    <row r="671" spans="2:86" ht="15.75">
      <c r="B671" s="85"/>
      <c r="C671" s="86"/>
      <c r="D671" s="87"/>
      <c r="E671" s="84"/>
      <c r="CE671" s="93"/>
      <c r="CF671" s="94"/>
      <c r="CH671" s="84"/>
    </row>
    <row r="672" spans="2:86" ht="15.75">
      <c r="B672" s="85"/>
      <c r="C672" s="86"/>
      <c r="D672" s="87"/>
      <c r="E672" s="84"/>
      <c r="CE672" s="93"/>
      <c r="CF672" s="94"/>
      <c r="CH672" s="84"/>
    </row>
    <row r="673" spans="2:86" ht="15.75">
      <c r="B673" s="85"/>
      <c r="C673" s="86"/>
      <c r="D673" s="87"/>
      <c r="E673" s="84"/>
      <c r="CE673" s="93"/>
      <c r="CF673" s="94"/>
      <c r="CH673" s="84"/>
    </row>
    <row r="674" spans="2:86" ht="15.75">
      <c r="B674" s="85"/>
      <c r="C674" s="86"/>
      <c r="D674" s="87"/>
      <c r="E674" s="84"/>
      <c r="CE674" s="93"/>
      <c r="CF674" s="94"/>
      <c r="CH674" s="84"/>
    </row>
    <row r="675" spans="2:86" ht="15.75">
      <c r="B675" s="85"/>
      <c r="C675" s="86"/>
      <c r="D675" s="87"/>
      <c r="E675" s="84"/>
      <c r="CE675" s="93"/>
      <c r="CF675" s="94"/>
      <c r="CH675" s="84"/>
    </row>
    <row r="676" spans="2:86" ht="15.75">
      <c r="B676" s="85"/>
      <c r="C676" s="86"/>
      <c r="D676" s="87"/>
      <c r="E676" s="84"/>
      <c r="CE676" s="93"/>
      <c r="CF676" s="94"/>
      <c r="CH676" s="84"/>
    </row>
    <row r="677" spans="2:86" ht="15.75">
      <c r="B677" s="85"/>
      <c r="C677" s="86"/>
      <c r="D677" s="87"/>
      <c r="E677" s="84"/>
      <c r="CE677" s="93"/>
      <c r="CF677" s="94"/>
      <c r="CH677" s="84"/>
    </row>
    <row r="678" spans="2:86" ht="15.75">
      <c r="B678" s="85"/>
      <c r="C678" s="86"/>
      <c r="D678" s="87"/>
      <c r="E678" s="84"/>
      <c r="CE678" s="93"/>
      <c r="CF678" s="94"/>
      <c r="CH678" s="84"/>
    </row>
    <row r="679" spans="2:86" ht="15.75">
      <c r="B679" s="85"/>
      <c r="C679" s="86"/>
      <c r="D679" s="87"/>
      <c r="E679" s="84"/>
      <c r="CE679" s="93"/>
      <c r="CF679" s="94"/>
      <c r="CH679" s="84"/>
    </row>
    <row r="680" spans="2:86" ht="15.75">
      <c r="B680" s="85"/>
      <c r="C680" s="86"/>
      <c r="D680" s="87"/>
      <c r="E680" s="84"/>
      <c r="CE680" s="93"/>
      <c r="CF680" s="94"/>
      <c r="CH680" s="84"/>
    </row>
    <row r="681" spans="2:86" ht="15.75">
      <c r="B681" s="85"/>
      <c r="C681" s="86"/>
      <c r="D681" s="87"/>
      <c r="E681" s="84"/>
      <c r="CE681" s="93"/>
      <c r="CF681" s="94"/>
      <c r="CH681" s="84"/>
    </row>
    <row r="682" spans="2:86" ht="15.75">
      <c r="B682" s="85"/>
      <c r="C682" s="86"/>
      <c r="D682" s="87"/>
      <c r="E682" s="84"/>
      <c r="CE682" s="93"/>
      <c r="CF682" s="94"/>
      <c r="CH682" s="84"/>
    </row>
    <row r="683" spans="2:86" ht="15.75">
      <c r="B683" s="85"/>
      <c r="C683" s="86"/>
      <c r="D683" s="87"/>
      <c r="E683" s="84"/>
      <c r="CE683" s="93"/>
      <c r="CF683" s="94"/>
      <c r="CH683" s="84"/>
    </row>
    <row r="684" spans="2:86" ht="15.75">
      <c r="B684" s="85"/>
      <c r="C684" s="86"/>
      <c r="D684" s="87"/>
      <c r="E684" s="84"/>
      <c r="CE684" s="93"/>
      <c r="CF684" s="94"/>
      <c r="CH684" s="84"/>
    </row>
    <row r="685" spans="2:86" ht="15.75">
      <c r="B685" s="85"/>
      <c r="C685" s="86"/>
      <c r="D685" s="87"/>
      <c r="E685" s="84"/>
      <c r="CE685" s="93"/>
      <c r="CF685" s="94"/>
      <c r="CH685" s="84"/>
    </row>
    <row r="686" spans="2:86" ht="15.75">
      <c r="B686" s="85"/>
      <c r="C686" s="86"/>
      <c r="D686" s="87"/>
      <c r="E686" s="84"/>
      <c r="CE686" s="93"/>
      <c r="CF686" s="94"/>
      <c r="CH686" s="84"/>
    </row>
    <row r="687" spans="2:86" ht="15.75">
      <c r="B687" s="85"/>
      <c r="C687" s="86"/>
      <c r="D687" s="87"/>
      <c r="E687" s="84"/>
      <c r="CE687" s="93"/>
      <c r="CF687" s="94"/>
      <c r="CH687" s="84"/>
    </row>
    <row r="688" spans="2:86" ht="15.75">
      <c r="B688" s="85"/>
      <c r="C688" s="86"/>
      <c r="D688" s="87"/>
      <c r="E688" s="84"/>
      <c r="CE688" s="93"/>
      <c r="CF688" s="94"/>
      <c r="CH688" s="84"/>
    </row>
    <row r="689" spans="2:86" ht="15.75">
      <c r="B689" s="85"/>
      <c r="C689" s="86"/>
      <c r="D689" s="87"/>
      <c r="E689" s="84"/>
      <c r="CE689" s="93"/>
      <c r="CF689" s="94"/>
      <c r="CH689" s="84"/>
    </row>
    <row r="690" spans="2:86" ht="15.75">
      <c r="B690" s="85"/>
      <c r="C690" s="86"/>
      <c r="D690" s="87"/>
      <c r="E690" s="84"/>
      <c r="CE690" s="93"/>
      <c r="CF690" s="94"/>
      <c r="CH690" s="84"/>
    </row>
    <row r="691" spans="2:86" ht="15.75">
      <c r="B691" s="85"/>
      <c r="C691" s="86"/>
      <c r="D691" s="87"/>
      <c r="E691" s="84"/>
      <c r="CE691" s="93"/>
      <c r="CF691" s="94"/>
      <c r="CH691" s="84"/>
    </row>
    <row r="692" spans="2:86" ht="15.75">
      <c r="B692" s="85"/>
      <c r="C692" s="86"/>
      <c r="D692" s="87"/>
      <c r="E692" s="84"/>
      <c r="CE692" s="93"/>
      <c r="CF692" s="94"/>
      <c r="CH692" s="84"/>
    </row>
    <row r="693" spans="2:86" ht="15.75">
      <c r="B693" s="85"/>
      <c r="C693" s="86"/>
      <c r="D693" s="87"/>
      <c r="E693" s="84"/>
      <c r="CE693" s="93"/>
      <c r="CF693" s="94"/>
      <c r="CH693" s="84"/>
    </row>
    <row r="694" spans="2:86" ht="15.75">
      <c r="B694" s="85"/>
      <c r="C694" s="86"/>
      <c r="D694" s="87"/>
      <c r="E694" s="84"/>
      <c r="CE694" s="93"/>
      <c r="CF694" s="94"/>
      <c r="CH694" s="84"/>
    </row>
    <row r="695" spans="2:86" ht="15.75">
      <c r="B695" s="85"/>
      <c r="C695" s="86"/>
      <c r="D695" s="87"/>
      <c r="E695" s="84"/>
      <c r="CE695" s="93"/>
      <c r="CF695" s="94"/>
      <c r="CH695" s="84"/>
    </row>
    <row r="696" spans="2:86" ht="15.75">
      <c r="B696" s="85"/>
      <c r="C696" s="86"/>
      <c r="D696" s="87"/>
      <c r="E696" s="84"/>
      <c r="CE696" s="93"/>
      <c r="CF696" s="94"/>
      <c r="CH696" s="84"/>
    </row>
    <row r="697" spans="2:86" ht="15.75">
      <c r="B697" s="85"/>
      <c r="C697" s="86"/>
      <c r="D697" s="87"/>
      <c r="E697" s="84"/>
      <c r="CE697" s="93"/>
      <c r="CF697" s="94"/>
      <c r="CH697" s="84"/>
    </row>
    <row r="698" spans="2:86" ht="15.75">
      <c r="B698" s="85"/>
      <c r="C698" s="86"/>
      <c r="D698" s="87"/>
      <c r="E698" s="84"/>
      <c r="CE698" s="93"/>
      <c r="CF698" s="94"/>
      <c r="CH698" s="84"/>
    </row>
    <row r="699" spans="2:86" ht="15.75">
      <c r="B699" s="85"/>
      <c r="C699" s="86"/>
      <c r="D699" s="87"/>
      <c r="E699" s="84"/>
      <c r="CE699" s="93"/>
      <c r="CF699" s="94"/>
      <c r="CH699" s="84"/>
    </row>
    <row r="700" spans="2:86" ht="15.75">
      <c r="B700" s="85"/>
      <c r="C700" s="86"/>
      <c r="D700" s="87"/>
      <c r="E700" s="84"/>
      <c r="CE700" s="93"/>
      <c r="CF700" s="94"/>
      <c r="CH700" s="84"/>
    </row>
    <row r="701" spans="2:86" ht="15.75">
      <c r="B701" s="85"/>
      <c r="C701" s="86"/>
      <c r="D701" s="87"/>
      <c r="E701" s="84"/>
      <c r="CE701" s="93"/>
      <c r="CF701" s="94"/>
      <c r="CH701" s="84"/>
    </row>
    <row r="702" spans="2:86" ht="15.75">
      <c r="B702" s="85"/>
      <c r="C702" s="86"/>
      <c r="D702" s="87"/>
      <c r="E702" s="84"/>
      <c r="CE702" s="93"/>
      <c r="CF702" s="94"/>
      <c r="CH702" s="84"/>
    </row>
    <row r="703" spans="2:86" ht="15.75">
      <c r="B703" s="85"/>
      <c r="C703" s="86"/>
      <c r="D703" s="87"/>
      <c r="E703" s="84"/>
      <c r="CE703" s="93"/>
      <c r="CF703" s="94"/>
      <c r="CH703" s="84"/>
    </row>
    <row r="704" spans="2:86" ht="15.75">
      <c r="B704" s="85"/>
      <c r="C704" s="86"/>
      <c r="D704" s="87"/>
      <c r="E704" s="84"/>
      <c r="CE704" s="93"/>
      <c r="CF704" s="94"/>
      <c r="CH704" s="84"/>
    </row>
    <row r="705" spans="2:86" ht="15.75">
      <c r="B705" s="85"/>
      <c r="C705" s="86"/>
      <c r="D705" s="87"/>
      <c r="E705" s="84"/>
      <c r="CE705" s="93"/>
      <c r="CF705" s="94"/>
      <c r="CH705" s="84"/>
    </row>
    <row r="706" spans="2:86" ht="15.75">
      <c r="B706" s="85"/>
      <c r="C706" s="86"/>
      <c r="D706" s="87"/>
      <c r="E706" s="84"/>
      <c r="CE706" s="93"/>
      <c r="CF706" s="94"/>
      <c r="CH706" s="84"/>
    </row>
    <row r="707" spans="2:86" ht="15.75">
      <c r="B707" s="85"/>
      <c r="C707" s="86"/>
      <c r="D707" s="87"/>
      <c r="E707" s="84"/>
      <c r="CE707" s="93"/>
      <c r="CF707" s="94"/>
      <c r="CH707" s="84"/>
    </row>
    <row r="708" spans="2:86" ht="15.75">
      <c r="B708" s="85"/>
      <c r="C708" s="86"/>
      <c r="D708" s="87"/>
      <c r="E708" s="84"/>
      <c r="CE708" s="93"/>
      <c r="CF708" s="94"/>
      <c r="CH708" s="84"/>
    </row>
    <row r="709" spans="2:86" ht="15.75">
      <c r="B709" s="85"/>
      <c r="C709" s="86"/>
      <c r="D709" s="87"/>
      <c r="E709" s="84"/>
      <c r="CE709" s="93"/>
      <c r="CF709" s="94"/>
      <c r="CH709" s="84"/>
    </row>
    <row r="710" spans="2:86" ht="15.75">
      <c r="B710" s="85"/>
      <c r="C710" s="86"/>
      <c r="D710" s="87"/>
      <c r="E710" s="84"/>
      <c r="CE710" s="93"/>
      <c r="CF710" s="94"/>
      <c r="CH710" s="84"/>
    </row>
    <row r="711" spans="2:86" ht="15.75">
      <c r="B711" s="85"/>
      <c r="C711" s="86"/>
      <c r="D711" s="87"/>
      <c r="E711" s="84"/>
      <c r="CE711" s="93"/>
      <c r="CF711" s="94"/>
      <c r="CH711" s="84"/>
    </row>
    <row r="712" spans="2:86" ht="15.75">
      <c r="B712" s="85"/>
      <c r="C712" s="86"/>
      <c r="D712" s="87"/>
      <c r="E712" s="84"/>
      <c r="CE712" s="93"/>
      <c r="CF712" s="94"/>
      <c r="CH712" s="84"/>
    </row>
    <row r="713" spans="2:86" ht="15.75">
      <c r="B713" s="85"/>
      <c r="C713" s="86"/>
      <c r="D713" s="87"/>
      <c r="E713" s="84"/>
      <c r="CE713" s="93"/>
      <c r="CF713" s="94"/>
      <c r="CH713" s="84"/>
    </row>
    <row r="714" spans="2:86" ht="15.75">
      <c r="B714" s="85"/>
      <c r="C714" s="86"/>
      <c r="D714" s="87"/>
      <c r="E714" s="84"/>
      <c r="CE714" s="93"/>
      <c r="CF714" s="94"/>
      <c r="CH714" s="84"/>
    </row>
    <row r="715" spans="2:86" ht="15.75">
      <c r="B715" s="85"/>
      <c r="C715" s="86"/>
      <c r="D715" s="87"/>
      <c r="E715" s="84"/>
      <c r="CE715" s="93"/>
      <c r="CF715" s="94"/>
      <c r="CH715" s="84"/>
    </row>
    <row r="716" spans="2:86" ht="15.75">
      <c r="B716" s="85"/>
      <c r="C716" s="86"/>
      <c r="D716" s="87"/>
      <c r="E716" s="84"/>
      <c r="CE716" s="93"/>
      <c r="CF716" s="94"/>
      <c r="CH716" s="84"/>
    </row>
    <row r="717" spans="2:86" ht="15.75">
      <c r="B717" s="85"/>
      <c r="C717" s="86"/>
      <c r="D717" s="87"/>
      <c r="E717" s="84"/>
      <c r="CE717" s="93"/>
      <c r="CF717" s="94"/>
      <c r="CH717" s="84"/>
    </row>
    <row r="718" spans="2:86" ht="15.75">
      <c r="B718" s="85"/>
      <c r="C718" s="86"/>
      <c r="D718" s="87"/>
      <c r="E718" s="84"/>
      <c r="CE718" s="93"/>
      <c r="CF718" s="94"/>
      <c r="CH718" s="84"/>
    </row>
    <row r="719" spans="2:86" ht="15.75">
      <c r="B719" s="85"/>
      <c r="C719" s="86"/>
      <c r="D719" s="87"/>
      <c r="E719" s="84"/>
      <c r="CE719" s="93"/>
      <c r="CF719" s="94"/>
      <c r="CH719" s="84"/>
    </row>
    <row r="720" spans="2:86" ht="15.75">
      <c r="B720" s="85"/>
      <c r="C720" s="86"/>
      <c r="D720" s="87"/>
      <c r="E720" s="84"/>
      <c r="CE720" s="93"/>
      <c r="CF720" s="94"/>
      <c r="CH720" s="84"/>
    </row>
    <row r="721" spans="2:86" ht="15.75">
      <c r="B721" s="85"/>
      <c r="C721" s="86"/>
      <c r="D721" s="87"/>
      <c r="E721" s="84"/>
      <c r="CE721" s="93"/>
      <c r="CF721" s="94"/>
      <c r="CH721" s="84"/>
    </row>
    <row r="722" spans="2:86" ht="15.75">
      <c r="B722" s="85"/>
      <c r="C722" s="86"/>
      <c r="D722" s="87"/>
      <c r="E722" s="84"/>
      <c r="CE722" s="93"/>
      <c r="CF722" s="94"/>
      <c r="CH722" s="84"/>
    </row>
    <row r="723" spans="2:86" ht="15.75">
      <c r="B723" s="85"/>
      <c r="C723" s="86"/>
      <c r="D723" s="87"/>
      <c r="E723" s="84"/>
      <c r="CE723" s="93"/>
      <c r="CF723" s="94"/>
      <c r="CH723" s="84"/>
    </row>
    <row r="724" spans="2:86" ht="15.75">
      <c r="B724" s="85"/>
      <c r="C724" s="86"/>
      <c r="D724" s="87"/>
      <c r="E724" s="84"/>
      <c r="CE724" s="93"/>
      <c r="CF724" s="94"/>
      <c r="CH724" s="84"/>
    </row>
    <row r="725" spans="2:86" ht="15.75">
      <c r="B725" s="85"/>
      <c r="C725" s="86"/>
      <c r="D725" s="87"/>
      <c r="E725" s="84"/>
      <c r="CE725" s="93"/>
      <c r="CF725" s="94"/>
      <c r="CH725" s="84"/>
    </row>
    <row r="726" spans="2:86" ht="15.75">
      <c r="B726" s="85"/>
      <c r="C726" s="86"/>
      <c r="D726" s="87"/>
      <c r="E726" s="84"/>
      <c r="CE726" s="93"/>
      <c r="CF726" s="94"/>
      <c r="CH726" s="84"/>
    </row>
    <row r="727" spans="2:86" ht="15.75">
      <c r="B727" s="85"/>
      <c r="C727" s="86"/>
      <c r="D727" s="87"/>
      <c r="E727" s="84"/>
      <c r="CE727" s="93"/>
      <c r="CF727" s="94"/>
      <c r="CH727" s="84"/>
    </row>
    <row r="728" spans="2:86" ht="15.75">
      <c r="B728" s="85"/>
      <c r="C728" s="86"/>
      <c r="D728" s="87"/>
      <c r="E728" s="84"/>
      <c r="CE728" s="93"/>
      <c r="CF728" s="94"/>
      <c r="CH728" s="84"/>
    </row>
    <row r="729" spans="2:86" ht="15.75">
      <c r="B729" s="85"/>
      <c r="C729" s="86"/>
      <c r="D729" s="87"/>
      <c r="E729" s="84"/>
      <c r="CE729" s="93"/>
      <c r="CF729" s="94"/>
      <c r="CH729" s="84"/>
    </row>
    <row r="730" spans="2:86" ht="15.75">
      <c r="B730" s="85"/>
      <c r="C730" s="86"/>
      <c r="D730" s="87"/>
      <c r="E730" s="84"/>
      <c r="CE730" s="93"/>
      <c r="CF730" s="94"/>
      <c r="CH730" s="84"/>
    </row>
    <row r="731" spans="2:86" ht="15.75">
      <c r="B731" s="85"/>
      <c r="C731" s="86"/>
      <c r="D731" s="87"/>
      <c r="E731" s="84"/>
      <c r="CE731" s="93"/>
      <c r="CF731" s="94"/>
      <c r="CH731" s="84"/>
    </row>
    <row r="732" spans="2:86" ht="15.75">
      <c r="B732" s="85"/>
      <c r="C732" s="86"/>
      <c r="D732" s="87"/>
      <c r="E732" s="84"/>
      <c r="CE732" s="93"/>
      <c r="CF732" s="94"/>
      <c r="CH732" s="84"/>
    </row>
    <row r="733" spans="2:86" ht="15.75">
      <c r="B733" s="85"/>
      <c r="C733" s="86"/>
      <c r="D733" s="87"/>
      <c r="E733" s="84"/>
      <c r="CE733" s="93"/>
      <c r="CF733" s="94"/>
      <c r="CH733" s="84"/>
    </row>
    <row r="734" spans="2:86" ht="15.75">
      <c r="B734" s="85"/>
      <c r="C734" s="86"/>
      <c r="D734" s="87"/>
      <c r="E734" s="84"/>
      <c r="CE734" s="93"/>
      <c r="CF734" s="94"/>
      <c r="CH734" s="84"/>
    </row>
    <row r="735" spans="2:86" ht="15.75">
      <c r="B735" s="85"/>
      <c r="C735" s="86"/>
      <c r="D735" s="87"/>
      <c r="E735" s="84"/>
      <c r="CE735" s="93"/>
      <c r="CF735" s="94"/>
      <c r="CH735" s="84"/>
    </row>
    <row r="736" spans="2:86" ht="15.75">
      <c r="B736" s="85"/>
      <c r="C736" s="86"/>
      <c r="D736" s="87"/>
      <c r="E736" s="84"/>
      <c r="CE736" s="93"/>
      <c r="CF736" s="94"/>
      <c r="CH736" s="84"/>
    </row>
    <row r="737" spans="2:86" ht="15.75">
      <c r="B737" s="85"/>
      <c r="C737" s="86"/>
      <c r="D737" s="87"/>
      <c r="E737" s="84"/>
      <c r="CE737" s="93"/>
      <c r="CF737" s="94"/>
      <c r="CH737" s="84"/>
    </row>
    <row r="738" spans="2:86" ht="15.75">
      <c r="B738" s="85"/>
      <c r="C738" s="86"/>
      <c r="D738" s="87"/>
      <c r="E738" s="84"/>
      <c r="CE738" s="93"/>
      <c r="CF738" s="94"/>
      <c r="CH738" s="84"/>
    </row>
    <row r="739" spans="2:86" ht="15.75">
      <c r="B739" s="85"/>
      <c r="C739" s="86"/>
      <c r="D739" s="87"/>
      <c r="E739" s="84"/>
      <c r="CE739" s="93"/>
      <c r="CF739" s="94"/>
      <c r="CH739" s="84"/>
    </row>
    <row r="740" spans="2:86" ht="15.75">
      <c r="B740" s="85"/>
      <c r="C740" s="86"/>
      <c r="D740" s="87"/>
      <c r="E740" s="84"/>
      <c r="CE740" s="93"/>
      <c r="CF740" s="94"/>
      <c r="CH740" s="84"/>
    </row>
    <row r="741" spans="2:86" ht="15.75">
      <c r="B741" s="85"/>
      <c r="C741" s="86"/>
      <c r="D741" s="87"/>
      <c r="E741" s="84"/>
      <c r="CE741" s="93"/>
      <c r="CF741" s="94"/>
      <c r="CH741" s="84"/>
    </row>
    <row r="742" spans="2:86" ht="15.75">
      <c r="B742" s="85"/>
      <c r="C742" s="86"/>
      <c r="D742" s="87"/>
      <c r="E742" s="84"/>
      <c r="CE742" s="93"/>
      <c r="CF742" s="94"/>
      <c r="CH742" s="84"/>
    </row>
    <row r="743" spans="2:86" ht="15.75">
      <c r="B743" s="85"/>
      <c r="C743" s="86"/>
      <c r="D743" s="87"/>
      <c r="E743" s="84"/>
      <c r="CE743" s="93"/>
      <c r="CF743" s="94"/>
      <c r="CH743" s="84"/>
    </row>
    <row r="744" spans="2:86" ht="15.75">
      <c r="B744" s="85"/>
      <c r="C744" s="86"/>
      <c r="D744" s="87"/>
      <c r="E744" s="84"/>
      <c r="CE744" s="93"/>
      <c r="CF744" s="94"/>
      <c r="CH744" s="84"/>
    </row>
    <row r="745" spans="2:86" ht="15.75">
      <c r="B745" s="85"/>
      <c r="C745" s="86"/>
      <c r="D745" s="87"/>
      <c r="E745" s="84"/>
      <c r="CE745" s="93"/>
      <c r="CF745" s="94"/>
      <c r="CH745" s="84"/>
    </row>
    <row r="746" spans="2:86" ht="15.75">
      <c r="B746" s="85"/>
      <c r="C746" s="86"/>
      <c r="D746" s="87"/>
      <c r="E746" s="84"/>
      <c r="CE746" s="93"/>
      <c r="CF746" s="94"/>
      <c r="CH746" s="84"/>
    </row>
    <row r="747" spans="2:86" ht="15.75">
      <c r="B747" s="85"/>
      <c r="C747" s="86"/>
      <c r="D747" s="87"/>
      <c r="E747" s="84"/>
      <c r="CE747" s="93"/>
      <c r="CF747" s="94"/>
      <c r="CH747" s="84"/>
    </row>
    <row r="748" spans="2:86" ht="15.75">
      <c r="B748" s="85"/>
      <c r="C748" s="86"/>
      <c r="D748" s="87"/>
      <c r="E748" s="84"/>
      <c r="CE748" s="93"/>
      <c r="CF748" s="94"/>
      <c r="CH748" s="84"/>
    </row>
    <row r="749" spans="2:86" ht="15.75">
      <c r="B749" s="85"/>
      <c r="C749" s="86"/>
      <c r="D749" s="87"/>
      <c r="E749" s="84"/>
      <c r="CE749" s="93"/>
      <c r="CF749" s="94"/>
      <c r="CH749" s="84"/>
    </row>
    <row r="750" spans="2:86" ht="15.75">
      <c r="B750" s="85"/>
      <c r="C750" s="86"/>
      <c r="D750" s="87"/>
      <c r="E750" s="84"/>
      <c r="CE750" s="93"/>
      <c r="CF750" s="94"/>
      <c r="CH750" s="84"/>
    </row>
    <row r="751" spans="2:86" ht="15.75">
      <c r="B751" s="85"/>
      <c r="C751" s="86"/>
      <c r="D751" s="87"/>
      <c r="E751" s="84"/>
      <c r="CE751" s="93"/>
      <c r="CF751" s="94"/>
      <c r="CH751" s="84"/>
    </row>
    <row r="752" spans="2:86" ht="15.75">
      <c r="B752" s="85"/>
      <c r="C752" s="86"/>
      <c r="D752" s="87"/>
      <c r="E752" s="84"/>
      <c r="CE752" s="93"/>
      <c r="CF752" s="94"/>
      <c r="CH752" s="84"/>
    </row>
    <row r="753" spans="2:86" ht="15.75">
      <c r="B753" s="85"/>
      <c r="C753" s="86"/>
      <c r="D753" s="87"/>
      <c r="E753" s="84"/>
      <c r="CE753" s="93"/>
      <c r="CF753" s="94"/>
      <c r="CH753" s="84"/>
    </row>
    <row r="754" spans="2:86" ht="15.75">
      <c r="B754" s="85"/>
      <c r="C754" s="86"/>
      <c r="D754" s="87"/>
      <c r="E754" s="84"/>
      <c r="CE754" s="93"/>
      <c r="CF754" s="94"/>
      <c r="CH754" s="84"/>
    </row>
    <row r="755" spans="2:86" ht="15.75">
      <c r="B755" s="85"/>
      <c r="C755" s="86"/>
      <c r="D755" s="87"/>
      <c r="E755" s="84"/>
      <c r="CE755" s="93"/>
      <c r="CF755" s="94"/>
      <c r="CH755" s="84"/>
    </row>
    <row r="756" spans="2:86" ht="15.75">
      <c r="B756" s="85"/>
      <c r="C756" s="86"/>
      <c r="D756" s="87"/>
      <c r="E756" s="84"/>
      <c r="CE756" s="93"/>
      <c r="CF756" s="94"/>
      <c r="CH756" s="84"/>
    </row>
    <row r="757" spans="2:86" ht="15.75">
      <c r="B757" s="85"/>
      <c r="C757" s="86"/>
      <c r="D757" s="87"/>
      <c r="E757" s="84"/>
      <c r="CE757" s="93"/>
      <c r="CF757" s="94"/>
      <c r="CH757" s="84"/>
    </row>
    <row r="758" spans="2:86" ht="15.75">
      <c r="B758" s="85"/>
      <c r="C758" s="86"/>
      <c r="D758" s="87"/>
      <c r="E758" s="84"/>
      <c r="CE758" s="93"/>
      <c r="CF758" s="94"/>
      <c r="CH758" s="84"/>
    </row>
    <row r="759" spans="2:86" ht="15.75">
      <c r="B759" s="85"/>
      <c r="C759" s="86"/>
      <c r="D759" s="87"/>
      <c r="E759" s="84"/>
      <c r="CE759" s="93"/>
      <c r="CF759" s="94"/>
      <c r="CH759" s="84"/>
    </row>
    <row r="760" spans="2:86" ht="15.75">
      <c r="B760" s="85"/>
      <c r="C760" s="86"/>
      <c r="D760" s="87"/>
      <c r="E760" s="84"/>
      <c r="CE760" s="93"/>
      <c r="CF760" s="94"/>
      <c r="CH760" s="84"/>
    </row>
    <row r="761" spans="2:86" ht="15.75">
      <c r="B761" s="85"/>
      <c r="C761" s="86"/>
      <c r="D761" s="87"/>
      <c r="E761" s="84"/>
      <c r="CE761" s="93"/>
      <c r="CF761" s="94"/>
      <c r="CH761" s="84"/>
    </row>
    <row r="762" spans="2:86" ht="15.75">
      <c r="B762" s="85"/>
      <c r="C762" s="86"/>
      <c r="D762" s="87"/>
      <c r="E762" s="84"/>
      <c r="CE762" s="93"/>
      <c r="CF762" s="94"/>
      <c r="CH762" s="84"/>
    </row>
    <row r="763" spans="2:86" ht="15.75">
      <c r="B763" s="85"/>
      <c r="C763" s="86"/>
      <c r="D763" s="87"/>
      <c r="E763" s="84"/>
      <c r="CE763" s="93"/>
      <c r="CF763" s="94"/>
      <c r="CH763" s="84"/>
    </row>
    <row r="764" spans="2:86" ht="15.75">
      <c r="B764" s="85"/>
      <c r="C764" s="86"/>
      <c r="D764" s="87"/>
      <c r="E764" s="84"/>
      <c r="CE764" s="93"/>
      <c r="CF764" s="94"/>
      <c r="CH764" s="84"/>
    </row>
    <row r="765" spans="2:86" ht="15.75">
      <c r="B765" s="85"/>
      <c r="C765" s="86"/>
      <c r="D765" s="87"/>
      <c r="E765" s="84"/>
      <c r="CE765" s="93"/>
      <c r="CF765" s="94"/>
      <c r="CH765" s="84"/>
    </row>
    <row r="766" spans="2:86" ht="15.75">
      <c r="B766" s="85"/>
      <c r="C766" s="86"/>
      <c r="D766" s="87"/>
      <c r="E766" s="84"/>
      <c r="CE766" s="93"/>
      <c r="CF766" s="94"/>
      <c r="CH766" s="84"/>
    </row>
    <row r="767" spans="2:86" ht="15.75">
      <c r="B767" s="85"/>
      <c r="C767" s="86"/>
      <c r="D767" s="87"/>
      <c r="E767" s="84"/>
      <c r="CE767" s="93"/>
      <c r="CF767" s="94"/>
      <c r="CH767" s="84"/>
    </row>
    <row r="768" spans="2:86" ht="15.75">
      <c r="B768" s="85"/>
      <c r="C768" s="86"/>
      <c r="D768" s="87"/>
      <c r="E768" s="84"/>
      <c r="CE768" s="93"/>
      <c r="CF768" s="94"/>
      <c r="CH768" s="84"/>
    </row>
    <row r="769" spans="2:86" ht="15.75">
      <c r="B769" s="85"/>
      <c r="C769" s="86"/>
      <c r="D769" s="87"/>
      <c r="E769" s="84"/>
      <c r="CE769" s="93"/>
      <c r="CF769" s="94"/>
      <c r="CH769" s="84"/>
    </row>
    <row r="770" spans="2:86" ht="15.75">
      <c r="B770" s="85"/>
      <c r="C770" s="86"/>
      <c r="D770" s="87"/>
      <c r="E770" s="84"/>
      <c r="CE770" s="93"/>
      <c r="CF770" s="94"/>
      <c r="CH770" s="84"/>
    </row>
    <row r="771" spans="2:86" ht="15.75">
      <c r="B771" s="85"/>
      <c r="C771" s="86"/>
      <c r="D771" s="87"/>
      <c r="E771" s="84"/>
      <c r="CE771" s="93"/>
      <c r="CF771" s="94"/>
      <c r="CH771" s="84"/>
    </row>
    <row r="772" spans="2:86" ht="15.75">
      <c r="B772" s="85"/>
      <c r="C772" s="86"/>
      <c r="D772" s="87"/>
      <c r="E772" s="84"/>
      <c r="CE772" s="93"/>
      <c r="CF772" s="94"/>
      <c r="CH772" s="84"/>
    </row>
    <row r="773" spans="2:86" ht="15.75">
      <c r="B773" s="85"/>
      <c r="C773" s="86"/>
      <c r="D773" s="87"/>
      <c r="E773" s="84"/>
      <c r="CE773" s="93"/>
      <c r="CF773" s="94"/>
      <c r="CH773" s="84"/>
    </row>
    <row r="774" spans="2:86" ht="15.75">
      <c r="B774" s="85"/>
      <c r="C774" s="86"/>
      <c r="D774" s="87"/>
      <c r="E774" s="84"/>
      <c r="CE774" s="93"/>
      <c r="CF774" s="94"/>
      <c r="CH774" s="84"/>
    </row>
    <row r="775" spans="2:86" ht="15.75">
      <c r="B775" s="85"/>
      <c r="C775" s="86"/>
      <c r="D775" s="87"/>
      <c r="E775" s="84"/>
      <c r="CE775" s="93"/>
      <c r="CF775" s="94"/>
      <c r="CH775" s="84"/>
    </row>
    <row r="776" spans="2:86" ht="15.75">
      <c r="B776" s="85"/>
      <c r="C776" s="86"/>
      <c r="D776" s="87"/>
      <c r="E776" s="84"/>
      <c r="CE776" s="93"/>
      <c r="CF776" s="94"/>
      <c r="CH776" s="84"/>
    </row>
    <row r="777" spans="2:86" ht="15.75">
      <c r="B777" s="85"/>
      <c r="C777" s="86"/>
      <c r="D777" s="87"/>
      <c r="E777" s="84"/>
      <c r="CE777" s="93"/>
      <c r="CF777" s="94"/>
      <c r="CH777" s="84"/>
    </row>
    <row r="778" spans="2:86" ht="15.75">
      <c r="B778" s="85"/>
      <c r="C778" s="86"/>
      <c r="D778" s="87"/>
      <c r="E778" s="84"/>
      <c r="CE778" s="93"/>
      <c r="CF778" s="94"/>
      <c r="CH778" s="84"/>
    </row>
    <row r="779" spans="2:86" ht="15.75">
      <c r="B779" s="85"/>
      <c r="C779" s="86"/>
      <c r="D779" s="87"/>
      <c r="E779" s="84"/>
      <c r="CE779" s="93"/>
      <c r="CF779" s="94"/>
      <c r="CH779" s="84"/>
    </row>
    <row r="780" spans="2:86" ht="15.75">
      <c r="B780" s="85"/>
      <c r="C780" s="86"/>
      <c r="D780" s="87"/>
      <c r="E780" s="84"/>
      <c r="CE780" s="93"/>
      <c r="CF780" s="94"/>
      <c r="CH780" s="84"/>
    </row>
    <row r="781" spans="2:86" ht="15.75">
      <c r="B781" s="85"/>
      <c r="C781" s="86"/>
      <c r="D781" s="87"/>
      <c r="E781" s="84"/>
      <c r="CE781" s="93"/>
      <c r="CF781" s="94"/>
      <c r="CH781" s="84"/>
    </row>
    <row r="782" spans="2:86" ht="15.75">
      <c r="B782" s="85"/>
      <c r="C782" s="86"/>
      <c r="D782" s="87"/>
      <c r="E782" s="84"/>
      <c r="CE782" s="93"/>
      <c r="CF782" s="94"/>
      <c r="CH782" s="84"/>
    </row>
    <row r="783" spans="2:86" ht="15.75">
      <c r="B783" s="85"/>
      <c r="C783" s="86"/>
      <c r="D783" s="87"/>
      <c r="E783" s="84"/>
      <c r="CE783" s="93"/>
      <c r="CF783" s="94"/>
      <c r="CH783" s="84"/>
    </row>
    <row r="784" spans="2:86" ht="15.75">
      <c r="B784" s="85"/>
      <c r="C784" s="86"/>
      <c r="D784" s="87"/>
      <c r="E784" s="84"/>
      <c r="CE784" s="93"/>
      <c r="CF784" s="94"/>
      <c r="CH784" s="84"/>
    </row>
    <row r="785" spans="2:86" ht="15.75">
      <c r="B785" s="85"/>
      <c r="C785" s="86"/>
      <c r="D785" s="87"/>
      <c r="E785" s="84"/>
      <c r="CE785" s="93"/>
      <c r="CF785" s="94"/>
      <c r="CH785" s="84"/>
    </row>
    <row r="786" spans="2:86" ht="15.75">
      <c r="B786" s="85"/>
      <c r="C786" s="86"/>
      <c r="D786" s="87"/>
      <c r="E786" s="84"/>
      <c r="CE786" s="93"/>
      <c r="CF786" s="94"/>
      <c r="CH786" s="84"/>
    </row>
    <row r="787" spans="2:86" ht="15.75">
      <c r="B787" s="85"/>
      <c r="C787" s="86"/>
      <c r="D787" s="87"/>
      <c r="E787" s="84"/>
      <c r="CE787" s="93"/>
      <c r="CF787" s="94"/>
      <c r="CH787" s="84"/>
    </row>
    <row r="788" spans="2:86" ht="15.75">
      <c r="B788" s="85"/>
      <c r="C788" s="86"/>
      <c r="D788" s="87"/>
      <c r="E788" s="84"/>
      <c r="CE788" s="93"/>
      <c r="CF788" s="94"/>
      <c r="CH788" s="84"/>
    </row>
    <row r="789" spans="2:86" ht="15.75">
      <c r="B789" s="85"/>
      <c r="C789" s="86"/>
      <c r="D789" s="87"/>
      <c r="E789" s="84"/>
      <c r="CE789" s="93"/>
      <c r="CF789" s="94"/>
      <c r="CH789" s="84"/>
    </row>
    <row r="790" spans="2:86" ht="15.75">
      <c r="B790" s="85"/>
      <c r="C790" s="86"/>
      <c r="D790" s="87"/>
      <c r="E790" s="84"/>
      <c r="CE790" s="93"/>
      <c r="CF790" s="94"/>
      <c r="CH790" s="84"/>
    </row>
    <row r="791" spans="2:86" ht="15.75">
      <c r="B791" s="85"/>
      <c r="C791" s="86"/>
      <c r="D791" s="87"/>
      <c r="E791" s="84"/>
      <c r="CE791" s="93"/>
      <c r="CF791" s="94"/>
      <c r="CH791" s="84"/>
    </row>
    <row r="792" spans="2:86" ht="15.75">
      <c r="B792" s="85"/>
      <c r="C792" s="86"/>
      <c r="D792" s="87"/>
      <c r="E792" s="84"/>
      <c r="CE792" s="93"/>
      <c r="CF792" s="94"/>
      <c r="CH792" s="84"/>
    </row>
    <row r="793" spans="2:86" ht="15.75">
      <c r="B793" s="85"/>
      <c r="C793" s="86"/>
      <c r="D793" s="87"/>
      <c r="E793" s="84"/>
      <c r="CE793" s="93"/>
      <c r="CF793" s="94"/>
      <c r="CH793" s="84"/>
    </row>
    <row r="794" spans="2:86" ht="15.75">
      <c r="B794" s="85"/>
      <c r="C794" s="86"/>
      <c r="D794" s="87"/>
      <c r="E794" s="84"/>
      <c r="CE794" s="93"/>
      <c r="CF794" s="94"/>
      <c r="CH794" s="84"/>
    </row>
    <row r="795" spans="2:86" ht="15.75">
      <c r="B795" s="85"/>
      <c r="C795" s="86"/>
      <c r="D795" s="87"/>
      <c r="E795" s="84"/>
      <c r="CE795" s="93"/>
      <c r="CF795" s="94"/>
      <c r="CH795" s="84"/>
    </row>
    <row r="796" spans="2:86" ht="15.75">
      <c r="B796" s="85"/>
      <c r="C796" s="86"/>
      <c r="D796" s="87"/>
      <c r="E796" s="84"/>
      <c r="CE796" s="93"/>
      <c r="CF796" s="94"/>
      <c r="CH796" s="84"/>
    </row>
    <row r="797" spans="2:86" ht="15.75">
      <c r="B797" s="85"/>
      <c r="C797" s="86"/>
      <c r="D797" s="87"/>
      <c r="E797" s="84"/>
      <c r="CE797" s="93"/>
      <c r="CF797" s="94"/>
      <c r="CH797" s="84"/>
    </row>
    <row r="798" spans="2:86" ht="15.75">
      <c r="B798" s="85"/>
      <c r="C798" s="86"/>
      <c r="D798" s="87"/>
      <c r="E798" s="84"/>
      <c r="CE798" s="93"/>
      <c r="CF798" s="94"/>
      <c r="CH798" s="84"/>
    </row>
    <row r="799" spans="2:86" ht="15.75">
      <c r="B799" s="85"/>
      <c r="C799" s="86"/>
      <c r="D799" s="87"/>
      <c r="E799" s="84"/>
      <c r="CE799" s="93"/>
      <c r="CF799" s="94"/>
      <c r="CH799" s="84"/>
    </row>
    <row r="800" spans="2:86" ht="15.75">
      <c r="B800" s="85"/>
      <c r="C800" s="86"/>
      <c r="D800" s="87"/>
      <c r="E800" s="84"/>
      <c r="CE800" s="93"/>
      <c r="CF800" s="94"/>
      <c r="CH800" s="84"/>
    </row>
    <row r="801" spans="2:86" ht="15.75">
      <c r="B801" s="85"/>
      <c r="C801" s="86"/>
      <c r="D801" s="87"/>
      <c r="E801" s="84"/>
      <c r="CE801" s="93"/>
      <c r="CF801" s="94"/>
      <c r="CH801" s="84"/>
    </row>
    <row r="802" spans="2:86" ht="15.75">
      <c r="B802" s="85"/>
      <c r="C802" s="86"/>
      <c r="D802" s="87"/>
      <c r="E802" s="84"/>
      <c r="CE802" s="93"/>
      <c r="CF802" s="94"/>
      <c r="CH802" s="84"/>
    </row>
    <row r="803" spans="2:86" ht="15.75">
      <c r="B803" s="85"/>
      <c r="C803" s="86"/>
      <c r="D803" s="87"/>
      <c r="E803" s="84"/>
      <c r="CE803" s="93"/>
      <c r="CF803" s="94"/>
      <c r="CH803" s="84"/>
    </row>
    <row r="804" spans="2:86" ht="15.75">
      <c r="B804" s="85"/>
      <c r="C804" s="86"/>
      <c r="D804" s="87"/>
      <c r="E804" s="84"/>
      <c r="CE804" s="93"/>
      <c r="CF804" s="94"/>
      <c r="CH804" s="84"/>
    </row>
    <row r="805" spans="2:86" ht="15.75">
      <c r="B805" s="85"/>
      <c r="C805" s="86"/>
      <c r="D805" s="87"/>
      <c r="E805" s="84"/>
      <c r="CE805" s="93"/>
      <c r="CF805" s="94"/>
      <c r="CH805" s="84"/>
    </row>
    <row r="806" spans="2:86" ht="15.75">
      <c r="B806" s="85"/>
      <c r="C806" s="86"/>
      <c r="D806" s="87"/>
      <c r="E806" s="84"/>
      <c r="CE806" s="93"/>
      <c r="CF806" s="94"/>
      <c r="CH806" s="84"/>
    </row>
    <row r="807" spans="2:86" ht="15.75">
      <c r="B807" s="85"/>
      <c r="C807" s="86"/>
      <c r="D807" s="87"/>
      <c r="E807" s="84"/>
      <c r="CE807" s="93"/>
      <c r="CF807" s="94"/>
      <c r="CH807" s="84"/>
    </row>
    <row r="808" spans="2:86" ht="15.75">
      <c r="B808" s="85"/>
      <c r="C808" s="86"/>
      <c r="D808" s="87"/>
      <c r="E808" s="84"/>
      <c r="CE808" s="93"/>
      <c r="CF808" s="94"/>
      <c r="CH808" s="84"/>
    </row>
    <row r="809" spans="2:86" ht="15.75">
      <c r="B809" s="85"/>
      <c r="C809" s="86"/>
      <c r="D809" s="87"/>
      <c r="E809" s="84"/>
      <c r="CE809" s="93"/>
      <c r="CF809" s="94"/>
      <c r="CH809" s="84"/>
    </row>
    <row r="810" spans="2:86" ht="15.75">
      <c r="B810" s="85"/>
      <c r="C810" s="86"/>
      <c r="D810" s="87"/>
      <c r="E810" s="84"/>
      <c r="CE810" s="93"/>
      <c r="CF810" s="94"/>
      <c r="CH810" s="84"/>
    </row>
    <row r="811" spans="2:86" ht="15.75">
      <c r="B811" s="85"/>
      <c r="C811" s="86"/>
      <c r="D811" s="87"/>
      <c r="E811" s="84"/>
      <c r="CE811" s="93"/>
      <c r="CF811" s="94"/>
      <c r="CH811" s="84"/>
    </row>
    <row r="812" spans="2:86" ht="15.75">
      <c r="B812" s="85"/>
      <c r="C812" s="86"/>
      <c r="D812" s="87"/>
      <c r="E812" s="84"/>
      <c r="CE812" s="93"/>
      <c r="CF812" s="94"/>
      <c r="CH812" s="84"/>
    </row>
    <row r="813" spans="2:86" ht="15.75">
      <c r="B813" s="85"/>
      <c r="C813" s="86"/>
      <c r="D813" s="87"/>
      <c r="E813" s="84"/>
      <c r="CE813" s="93"/>
      <c r="CF813" s="94"/>
      <c r="CH813" s="84"/>
    </row>
    <row r="814" spans="2:86" ht="15.75">
      <c r="B814" s="85"/>
      <c r="C814" s="86"/>
      <c r="D814" s="87"/>
      <c r="E814" s="84"/>
      <c r="CE814" s="93"/>
      <c r="CF814" s="94"/>
      <c r="CH814" s="84"/>
    </row>
    <row r="815" spans="2:86" ht="15.75">
      <c r="B815" s="85"/>
      <c r="C815" s="86"/>
      <c r="D815" s="87"/>
      <c r="E815" s="84"/>
      <c r="CE815" s="93"/>
      <c r="CF815" s="94"/>
      <c r="CH815" s="84"/>
    </row>
    <row r="816" spans="2:86" ht="15.75">
      <c r="B816" s="85"/>
      <c r="C816" s="86"/>
      <c r="D816" s="87"/>
      <c r="E816" s="84"/>
      <c r="CE816" s="93"/>
      <c r="CF816" s="94"/>
      <c r="CH816" s="84"/>
    </row>
    <row r="817" spans="2:86" ht="15.75">
      <c r="B817" s="85"/>
      <c r="C817" s="86"/>
      <c r="D817" s="87"/>
      <c r="E817" s="84"/>
      <c r="CE817" s="93"/>
      <c r="CF817" s="94"/>
      <c r="CH817" s="84"/>
    </row>
    <row r="818" spans="2:86" ht="15.75">
      <c r="B818" s="85"/>
      <c r="C818" s="86"/>
      <c r="D818" s="87"/>
      <c r="E818" s="84"/>
      <c r="CE818" s="93"/>
      <c r="CF818" s="94"/>
      <c r="CH818" s="84"/>
    </row>
    <row r="819" spans="2:86" ht="15.75">
      <c r="B819" s="85"/>
      <c r="C819" s="86"/>
      <c r="D819" s="87"/>
      <c r="E819" s="84"/>
      <c r="CE819" s="93"/>
      <c r="CF819" s="94"/>
      <c r="CH819" s="84"/>
    </row>
    <row r="820" spans="2:86" ht="15.75">
      <c r="B820" s="85"/>
      <c r="C820" s="86"/>
      <c r="D820" s="87"/>
      <c r="E820" s="84"/>
      <c r="CE820" s="93"/>
      <c r="CF820" s="94"/>
      <c r="CH820" s="84"/>
    </row>
    <row r="821" spans="2:86" ht="15.75">
      <c r="B821" s="85"/>
      <c r="C821" s="86"/>
      <c r="D821" s="87"/>
      <c r="E821" s="84"/>
      <c r="CE821" s="93"/>
      <c r="CF821" s="94"/>
      <c r="CH821" s="84"/>
    </row>
    <row r="822" spans="2:86" ht="15.75">
      <c r="B822" s="85"/>
      <c r="C822" s="86"/>
      <c r="D822" s="87"/>
      <c r="E822" s="84"/>
      <c r="CE822" s="93"/>
      <c r="CF822" s="94"/>
      <c r="CH822" s="84"/>
    </row>
    <row r="823" spans="2:86" ht="15.75">
      <c r="B823" s="85"/>
      <c r="C823" s="86"/>
      <c r="D823" s="87"/>
      <c r="E823" s="84"/>
      <c r="CE823" s="93"/>
      <c r="CF823" s="94"/>
      <c r="CH823" s="84"/>
    </row>
    <row r="824" spans="2:86" ht="15.75">
      <c r="B824" s="85"/>
      <c r="C824" s="86"/>
      <c r="D824" s="87"/>
      <c r="E824" s="84"/>
      <c r="CE824" s="93"/>
      <c r="CF824" s="94"/>
      <c r="CH824" s="84"/>
    </row>
    <row r="825" spans="2:86" ht="15.75">
      <c r="B825" s="85"/>
      <c r="C825" s="86"/>
      <c r="D825" s="87"/>
      <c r="E825" s="84"/>
      <c r="CE825" s="93"/>
      <c r="CF825" s="94"/>
      <c r="CH825" s="84"/>
    </row>
    <row r="826" spans="2:86" ht="15.75">
      <c r="B826" s="85"/>
      <c r="C826" s="86"/>
      <c r="D826" s="87"/>
      <c r="E826" s="84"/>
      <c r="CE826" s="93"/>
      <c r="CF826" s="94"/>
      <c r="CH826" s="84"/>
    </row>
    <row r="827" spans="2:86" ht="15.75">
      <c r="B827" s="85"/>
      <c r="C827" s="86"/>
      <c r="D827" s="87"/>
      <c r="E827" s="84"/>
      <c r="CE827" s="93"/>
      <c r="CF827" s="94"/>
      <c r="CH827" s="84"/>
    </row>
    <row r="828" spans="2:86" ht="15.75">
      <c r="B828" s="85"/>
      <c r="C828" s="86"/>
      <c r="D828" s="87"/>
      <c r="E828" s="84"/>
      <c r="CE828" s="93"/>
      <c r="CF828" s="94"/>
      <c r="CH828" s="84"/>
    </row>
    <row r="829" spans="2:86" ht="15.75">
      <c r="B829" s="85"/>
      <c r="C829" s="86"/>
      <c r="D829" s="87"/>
      <c r="E829" s="84"/>
      <c r="CE829" s="93"/>
      <c r="CF829" s="94"/>
      <c r="CH829" s="84"/>
    </row>
    <row r="830" spans="2:86" ht="15.75">
      <c r="B830" s="85"/>
      <c r="C830" s="86"/>
      <c r="D830" s="87"/>
      <c r="E830" s="84"/>
      <c r="CE830" s="93"/>
      <c r="CF830" s="94"/>
      <c r="CH830" s="84"/>
    </row>
    <row r="831" spans="2:86" ht="15.75">
      <c r="B831" s="85"/>
      <c r="C831" s="86"/>
      <c r="D831" s="87"/>
      <c r="E831" s="84"/>
      <c r="CE831" s="93"/>
      <c r="CF831" s="94"/>
      <c r="CH831" s="84"/>
    </row>
    <row r="832" spans="2:86" ht="15.75">
      <c r="B832" s="85"/>
      <c r="C832" s="86"/>
      <c r="D832" s="87"/>
      <c r="E832" s="84"/>
      <c r="CE832" s="93"/>
      <c r="CF832" s="94"/>
      <c r="CH832" s="84"/>
    </row>
    <row r="833" spans="2:86" ht="15.75">
      <c r="B833" s="85"/>
      <c r="C833" s="86"/>
      <c r="D833" s="87"/>
      <c r="E833" s="84"/>
      <c r="CE833" s="93"/>
      <c r="CF833" s="94"/>
      <c r="CH833" s="84"/>
    </row>
    <row r="834" spans="2:86" ht="15.75">
      <c r="B834" s="85"/>
      <c r="C834" s="86"/>
      <c r="D834" s="87"/>
      <c r="E834" s="84"/>
      <c r="CE834" s="93"/>
      <c r="CF834" s="94"/>
      <c r="CH834" s="84"/>
    </row>
    <row r="835" spans="2:86" ht="15.75">
      <c r="B835" s="85"/>
      <c r="C835" s="86"/>
      <c r="D835" s="87"/>
      <c r="E835" s="84"/>
      <c r="CE835" s="93"/>
      <c r="CF835" s="94"/>
      <c r="CH835" s="84"/>
    </row>
    <row r="836" spans="2:86" ht="15.75">
      <c r="B836" s="85"/>
      <c r="C836" s="86"/>
      <c r="D836" s="87"/>
      <c r="E836" s="84"/>
      <c r="CE836" s="93"/>
      <c r="CF836" s="94"/>
      <c r="CH836" s="84"/>
    </row>
    <row r="837" spans="2:86" ht="15.75">
      <c r="B837" s="85"/>
      <c r="C837" s="86"/>
      <c r="D837" s="87"/>
      <c r="E837" s="84"/>
      <c r="CE837" s="93"/>
      <c r="CF837" s="94"/>
      <c r="CH837" s="84"/>
    </row>
    <row r="838" spans="2:86" ht="15.75">
      <c r="B838" s="85"/>
      <c r="C838" s="86"/>
      <c r="D838" s="87"/>
      <c r="E838" s="84"/>
      <c r="CE838" s="93"/>
      <c r="CF838" s="94"/>
      <c r="CH838" s="84"/>
    </row>
    <row r="839" spans="2:86" ht="15.75">
      <c r="B839" s="85"/>
      <c r="C839" s="86"/>
      <c r="D839" s="87"/>
      <c r="E839" s="84"/>
      <c r="CE839" s="93"/>
      <c r="CF839" s="94"/>
      <c r="CH839" s="84"/>
    </row>
    <row r="840" spans="2:86" ht="15.75">
      <c r="B840" s="85"/>
      <c r="C840" s="86"/>
      <c r="D840" s="87"/>
      <c r="E840" s="84"/>
      <c r="CE840" s="93"/>
      <c r="CF840" s="94"/>
      <c r="CH840" s="84"/>
    </row>
    <row r="841" spans="2:86" ht="15.75">
      <c r="B841" s="85"/>
      <c r="C841" s="86"/>
      <c r="D841" s="87"/>
      <c r="E841" s="84"/>
      <c r="CE841" s="93"/>
      <c r="CF841" s="94"/>
      <c r="CH841" s="84"/>
    </row>
    <row r="842" spans="2:86" ht="15.75">
      <c r="B842" s="85"/>
      <c r="C842" s="86"/>
      <c r="D842" s="87"/>
      <c r="E842" s="84"/>
      <c r="CE842" s="93"/>
      <c r="CF842" s="94"/>
      <c r="CH842" s="84"/>
    </row>
    <row r="843" spans="2:86" ht="15.75">
      <c r="B843" s="85"/>
      <c r="C843" s="86"/>
      <c r="D843" s="87"/>
      <c r="E843" s="84"/>
      <c r="CE843" s="93"/>
      <c r="CF843" s="94"/>
      <c r="CH843" s="84"/>
    </row>
    <row r="844" spans="2:86" ht="15.75">
      <c r="B844" s="85"/>
      <c r="C844" s="86"/>
      <c r="D844" s="87"/>
      <c r="E844" s="84"/>
      <c r="CE844" s="93"/>
      <c r="CF844" s="94"/>
      <c r="CH844" s="84"/>
    </row>
    <row r="845" spans="2:86" ht="15.75">
      <c r="B845" s="85"/>
      <c r="C845" s="86"/>
      <c r="D845" s="87"/>
      <c r="E845" s="84"/>
      <c r="CE845" s="93"/>
      <c r="CF845" s="94"/>
      <c r="CH845" s="84"/>
    </row>
    <row r="846" spans="2:86" ht="15.75">
      <c r="B846" s="85"/>
      <c r="C846" s="86"/>
      <c r="D846" s="87"/>
      <c r="E846" s="84"/>
      <c r="CE846" s="93"/>
      <c r="CF846" s="94"/>
      <c r="CH846" s="84"/>
    </row>
    <row r="847" spans="2:86" ht="15.75">
      <c r="B847" s="85"/>
      <c r="C847" s="86"/>
      <c r="D847" s="87"/>
      <c r="E847" s="84"/>
      <c r="CE847" s="93"/>
      <c r="CF847" s="94"/>
      <c r="CH847" s="84"/>
    </row>
    <row r="848" spans="2:86" ht="15.75">
      <c r="B848" s="85"/>
      <c r="C848" s="86"/>
      <c r="D848" s="87"/>
      <c r="E848" s="84"/>
      <c r="CE848" s="93"/>
      <c r="CF848" s="94"/>
      <c r="CH848" s="84"/>
    </row>
    <row r="849" spans="2:86" ht="15.75">
      <c r="B849" s="85"/>
      <c r="C849" s="86"/>
      <c r="D849" s="87"/>
      <c r="E849" s="84"/>
      <c r="CE849" s="93"/>
      <c r="CF849" s="94"/>
      <c r="CH849" s="84"/>
    </row>
    <row r="850" spans="2:86" ht="15.75">
      <c r="B850" s="85"/>
      <c r="C850" s="86"/>
      <c r="D850" s="87"/>
      <c r="E850" s="84"/>
      <c r="CE850" s="93"/>
      <c r="CF850" s="94"/>
      <c r="CH850" s="84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5"/>
  <sheetViews>
    <sheetView zoomScale="60" zoomScaleNormal="60" zoomScalePageLayoutView="0" workbookViewId="0" topLeftCell="A32">
      <selection activeCell="S39" sqref="S39"/>
    </sheetView>
  </sheetViews>
  <sheetFormatPr defaultColWidth="9.140625" defaultRowHeight="15"/>
  <cols>
    <col min="1" max="1" width="4.57421875" style="0" customWidth="1"/>
    <col min="2" max="2" width="14.57421875" style="0" customWidth="1"/>
    <col min="3" max="3" width="25.00390625" style="0" customWidth="1"/>
    <col min="4" max="4" width="18.140625" style="53" customWidth="1"/>
    <col min="5" max="5" width="10.8515625" style="53" customWidth="1"/>
    <col min="6" max="6" width="11.8515625" style="53" customWidth="1"/>
    <col min="7" max="7" width="4.8515625" style="0" customWidth="1"/>
    <col min="8" max="8" width="6.28125" style="0" customWidth="1"/>
    <col min="9" max="9" width="5.00390625" style="0" customWidth="1"/>
    <col min="10" max="10" width="1.57421875" style="0" customWidth="1"/>
    <col min="11" max="11" width="1.7109375" style="0" customWidth="1"/>
    <col min="12" max="12" width="2.00390625" style="0" customWidth="1"/>
    <col min="13" max="13" width="5.421875" style="0" customWidth="1"/>
    <col min="14" max="15" width="4.421875" style="0" customWidth="1"/>
    <col min="16" max="16" width="5.421875" style="0" customWidth="1"/>
    <col min="17" max="17" width="6.00390625" style="0" customWidth="1"/>
    <col min="18" max="18" width="6.8515625" style="0" customWidth="1"/>
    <col min="19" max="19" width="6.421875" style="0" customWidth="1"/>
    <col min="20" max="20" width="9.00390625" style="0" customWidth="1"/>
  </cols>
  <sheetData>
    <row r="1" spans="1:22" ht="18.75">
      <c r="A1" s="196" t="s">
        <v>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1"/>
      <c r="V1" s="11"/>
    </row>
    <row r="2" spans="1:22" ht="16.5">
      <c r="A2" s="197" t="s">
        <v>399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31"/>
      <c r="V2" s="31"/>
    </row>
    <row r="3" spans="1:22" ht="18.75">
      <c r="A3" s="198" t="s">
        <v>110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31"/>
      <c r="V3" s="31"/>
    </row>
    <row r="4" spans="1:22" ht="18.75">
      <c r="A4" s="33"/>
      <c r="B4" s="199" t="s">
        <v>398</v>
      </c>
      <c r="C4" s="199"/>
      <c r="D4" s="33"/>
      <c r="E4" s="33"/>
      <c r="F4" s="33"/>
      <c r="G4" s="33"/>
      <c r="H4" s="33" t="s">
        <v>98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2"/>
      <c r="V4" s="32"/>
    </row>
    <row r="5" spans="1:22" ht="99.75">
      <c r="A5" s="2" t="s">
        <v>111</v>
      </c>
      <c r="B5" s="2" t="s">
        <v>0</v>
      </c>
      <c r="C5" s="10" t="s">
        <v>1</v>
      </c>
      <c r="D5" s="10" t="s">
        <v>2</v>
      </c>
      <c r="E5" s="10" t="s">
        <v>3</v>
      </c>
      <c r="F5" s="10" t="s">
        <v>100</v>
      </c>
      <c r="G5" s="123" t="s">
        <v>112</v>
      </c>
      <c r="H5" s="123" t="s">
        <v>101</v>
      </c>
      <c r="I5" s="123" t="s">
        <v>102</v>
      </c>
      <c r="J5" s="123" t="s">
        <v>103</v>
      </c>
      <c r="K5" s="123" t="s">
        <v>113</v>
      </c>
      <c r="L5" s="123" t="s">
        <v>217</v>
      </c>
      <c r="M5" s="123" t="s">
        <v>7</v>
      </c>
      <c r="N5" s="124" t="s">
        <v>8</v>
      </c>
      <c r="O5" s="124" t="s">
        <v>9</v>
      </c>
      <c r="P5" s="123" t="s">
        <v>10</v>
      </c>
      <c r="Q5" s="123" t="s">
        <v>114</v>
      </c>
      <c r="R5" s="2"/>
      <c r="S5" s="124" t="s">
        <v>144</v>
      </c>
      <c r="T5" s="124" t="s">
        <v>115</v>
      </c>
      <c r="U5" s="20"/>
      <c r="V5" s="21"/>
    </row>
    <row r="6" spans="1:22" ht="18.75">
      <c r="A6" s="39" t="s">
        <v>215</v>
      </c>
      <c r="B6" s="20"/>
      <c r="C6" s="20"/>
      <c r="D6" s="19"/>
      <c r="E6" s="19"/>
      <c r="F6" s="19"/>
      <c r="G6" s="58">
        <f>SUM(G7:G19)</f>
        <v>141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59"/>
      <c r="U6" s="30"/>
      <c r="V6" s="32"/>
    </row>
    <row r="7" spans="1:22" ht="25.5">
      <c r="A7" s="2">
        <v>81</v>
      </c>
      <c r="B7" s="34" t="str">
        <f>VLOOKUP($A7,регістрація!$B:$W,2,FALSE)</f>
        <v>Івано-Франківська</v>
      </c>
      <c r="C7" s="34" t="str">
        <f>VLOOKUP($A7,регістрація!$B:$W,3,FALSE)</f>
        <v>Долинська філія Івано-Франківського ОДЦТКУМ</v>
      </c>
      <c r="D7" s="10" t="str">
        <f>VLOOKUP($A7,регістрація!$B:$W,4,FALSE)</f>
        <v>Мороз Ростислав Михайлович</v>
      </c>
      <c r="E7" s="10" t="str">
        <f>VLOOKUP($A7,регістрація!$B:$W,5,FALSE)</f>
        <v>пішохідний </v>
      </c>
      <c r="F7" s="10" t="str">
        <f>VLOOKUP($A7,регістрація!$B:$W,7,FALSE)</f>
        <v>Карпати</v>
      </c>
      <c r="G7" s="10">
        <f>VLOOKUP($A7,регістрація!$B:$W,8,FALSE)</f>
        <v>12</v>
      </c>
      <c r="H7" s="10">
        <f>VLOOKUP($A7,'розг. оцінка'!$CF:$CO,4,FALSE)</f>
        <v>115</v>
      </c>
      <c r="I7" s="10">
        <f>VLOOKUP($A7,'розг. оцінка'!$CF:$CO,5,FALSE)</f>
        <v>115</v>
      </c>
      <c r="J7" s="10"/>
      <c r="K7" s="10"/>
      <c r="L7" s="10"/>
      <c r="M7" s="9">
        <f>(H7+I7+K7+J7+L7)/2</f>
        <v>115</v>
      </c>
      <c r="N7" s="10">
        <f>VLOOKUP(A7,регістрація!B:X,10,FALSE)</f>
        <v>3</v>
      </c>
      <c r="O7" s="10">
        <v>0.8</v>
      </c>
      <c r="P7" s="35">
        <f>(M7+N7)*O7</f>
        <v>94.4</v>
      </c>
      <c r="Q7" s="2">
        <v>8</v>
      </c>
      <c r="R7" s="9">
        <f>P7</f>
        <v>94.4</v>
      </c>
      <c r="S7" s="9">
        <f>M7+N7</f>
        <v>118</v>
      </c>
      <c r="T7" s="1" t="s">
        <v>116</v>
      </c>
      <c r="U7" s="30"/>
      <c r="V7" s="32"/>
    </row>
    <row r="8" spans="1:22" ht="25.5">
      <c r="A8" s="2">
        <v>63</v>
      </c>
      <c r="B8" s="34" t="str">
        <f>VLOOKUP($A8,регістрація!$B:$W,2,FALSE)</f>
        <v>Полтавська</v>
      </c>
      <c r="C8" s="34" t="str">
        <f>VLOOKUP($A8,регістрація!$B:$W,3,FALSE)</f>
        <v>Полтавський міський центр позашкільної освіти</v>
      </c>
      <c r="D8" s="10" t="str">
        <f>VLOOKUP($A8,регістрація!$B:$W,4,FALSE)</f>
        <v>Макуха Анатолій Васильович</v>
      </c>
      <c r="E8" s="10" t="str">
        <f>VLOOKUP($A8,регістрація!$B:$W,5,FALSE)</f>
        <v>пішохідний </v>
      </c>
      <c r="F8" s="10" t="str">
        <f>VLOOKUP($A8,регістрація!$B:$W,7,FALSE)</f>
        <v>Карпати</v>
      </c>
      <c r="G8" s="10">
        <f>VLOOKUP($A8,регістрація!$B:$W,8,FALSE)</f>
        <v>11</v>
      </c>
      <c r="H8" s="10">
        <f>VLOOKUP($A8,'розг. оцінка'!$CF:$CO,4,FALSE)</f>
        <v>114</v>
      </c>
      <c r="I8" s="10">
        <f>VLOOKUP($A8,'розг. оцінка'!$CF:$CO,5,FALSE)</f>
        <v>113</v>
      </c>
      <c r="J8" s="10"/>
      <c r="K8" s="10"/>
      <c r="L8" s="10"/>
      <c r="M8" s="9">
        <f>(H8+I8+K8+J8+L8)/2</f>
        <v>113.5</v>
      </c>
      <c r="N8" s="10">
        <f>VLOOKUP(A8,регістрація!B:X,10,FALSE)</f>
        <v>3</v>
      </c>
      <c r="O8" s="10">
        <v>0.8</v>
      </c>
      <c r="P8" s="35">
        <f>(M8+N8)*O8</f>
        <v>93.2</v>
      </c>
      <c r="Q8" s="2">
        <v>15</v>
      </c>
      <c r="R8" s="9">
        <f>P8</f>
        <v>93.2</v>
      </c>
      <c r="S8" s="9">
        <f>M8+N8</f>
        <v>116.5</v>
      </c>
      <c r="T8" s="1" t="s">
        <v>117</v>
      </c>
      <c r="U8" s="36"/>
      <c r="V8" s="32"/>
    </row>
    <row r="9" spans="1:22" ht="25.5">
      <c r="A9" s="2">
        <v>51</v>
      </c>
      <c r="B9" s="34" t="str">
        <f>VLOOKUP($A9,регістрація!$B:$W,2,FALSE)</f>
        <v>Миколаївська</v>
      </c>
      <c r="C9" s="34" t="str">
        <f>VLOOKUP($A9,регістрація!$B:$W,3,FALSE)</f>
        <v>МОЦТКЕ УМ</v>
      </c>
      <c r="D9" s="10" t="str">
        <f>VLOOKUP($A9,регістрація!$B:$W,4,FALSE)</f>
        <v>Овсяннікова Олена Вікторівна</v>
      </c>
      <c r="E9" s="10" t="str">
        <f>VLOOKUP($A9,регістрація!$B:$W,5,FALSE)</f>
        <v>пішохідний </v>
      </c>
      <c r="F9" s="10" t="str">
        <f>VLOOKUP($A9,регістрація!$B:$W,7,FALSE)</f>
        <v>Миколаївська область</v>
      </c>
      <c r="G9" s="10">
        <f>VLOOKUP($A9,регістрація!$B:$W,8,FALSE)</f>
        <v>9</v>
      </c>
      <c r="H9" s="10">
        <f>VLOOKUP($A9,'розг. оцінка'!$CF:$CO,4,FALSE)</f>
        <v>112</v>
      </c>
      <c r="I9" s="10">
        <f>VLOOKUP($A9,'розг. оцінка'!$CF:$CO,5,FALSE)</f>
        <v>109</v>
      </c>
      <c r="J9" s="10"/>
      <c r="K9" s="10"/>
      <c r="L9" s="10"/>
      <c r="M9" s="9">
        <f>(H9+I9+K9+J9+L9)/2</f>
        <v>110.5</v>
      </c>
      <c r="N9" s="10">
        <f>VLOOKUP(A9,регістрація!B:X,10,FALSE)</f>
        <v>3</v>
      </c>
      <c r="O9" s="10">
        <v>0.8</v>
      </c>
      <c r="P9" s="35">
        <f>(M9+N9)*O9</f>
        <v>90.80000000000001</v>
      </c>
      <c r="Q9" s="2">
        <v>13</v>
      </c>
      <c r="R9" s="9">
        <f>P9</f>
        <v>90.80000000000001</v>
      </c>
      <c r="S9" s="9">
        <f>M9+N9</f>
        <v>113.5</v>
      </c>
      <c r="T9" s="1" t="s">
        <v>118</v>
      </c>
      <c r="U9" s="30"/>
      <c r="V9" s="32"/>
    </row>
    <row r="10" spans="1:22" ht="38.25">
      <c r="A10" s="2">
        <v>3</v>
      </c>
      <c r="B10" s="34" t="str">
        <f>VLOOKUP($A10,регістрація!$B:$W,2,FALSE)</f>
        <v>Волинська</v>
      </c>
      <c r="C10" s="34" t="str">
        <f>VLOOKUP($A10,регістрація!$B:$W,3,FALSE)</f>
        <v>Володимир-Волинська ЗОШ І-ІІІ ст. №5 ім. А. Кореневського</v>
      </c>
      <c r="D10" s="10" t="str">
        <f>VLOOKUP($A10,регістрація!$B:$W,4,FALSE)</f>
        <v>Шкрамко Ярослав Ярославович</v>
      </c>
      <c r="E10" s="10" t="str">
        <f>VLOOKUP($A10,регістрація!$B:$W,5,FALSE)</f>
        <v>пішохідний </v>
      </c>
      <c r="F10" s="10" t="str">
        <f>VLOOKUP($A10,регістрація!$B:$W,7,FALSE)</f>
        <v>Карпати</v>
      </c>
      <c r="G10" s="10">
        <f>VLOOKUP($A10,регістрація!$B:$W,8,FALSE)</f>
        <v>15</v>
      </c>
      <c r="H10" s="10">
        <f>VLOOKUP($A10,'розг. оцінка'!$CF:$CO,4,FALSE)</f>
        <v>109</v>
      </c>
      <c r="I10" s="10">
        <f>VLOOKUP($A10,'розг. оцінка'!$CF:$CO,5,FALSE)</f>
        <v>109</v>
      </c>
      <c r="J10" s="10"/>
      <c r="K10" s="10"/>
      <c r="L10" s="10"/>
      <c r="M10" s="9">
        <f>(H10+I10+K10+J10+L10)/2</f>
        <v>109</v>
      </c>
      <c r="N10" s="10">
        <f>VLOOKUP(A10,регістрація!B:X,10,FALSE)</f>
        <v>3</v>
      </c>
      <c r="O10" s="10">
        <v>0.8</v>
      </c>
      <c r="P10" s="35">
        <f>(M10+N10)*O10</f>
        <v>89.60000000000001</v>
      </c>
      <c r="Q10" s="2">
        <v>2</v>
      </c>
      <c r="R10" s="9">
        <f>P10</f>
        <v>89.60000000000001</v>
      </c>
      <c r="S10" s="9">
        <f>M10+N10</f>
        <v>112</v>
      </c>
      <c r="T10" s="1">
        <v>4</v>
      </c>
      <c r="U10" s="30"/>
      <c r="V10" s="32"/>
    </row>
    <row r="11" spans="1:22" ht="38.25">
      <c r="A11" s="2">
        <v>58</v>
      </c>
      <c r="B11" s="34" t="str">
        <f>VLOOKUP($A11,регістрація!$B:$W,2,FALSE)</f>
        <v>Херсонська</v>
      </c>
      <c r="C11" s="34" t="str">
        <f>VLOOKUP($A11,регістрація!$B:$W,3,FALSE)</f>
        <v>КЗ "Центр туристсько-краєзнавчої творчості учнівської молоді" ХОР</v>
      </c>
      <c r="D11" s="10" t="str">
        <f>VLOOKUP($A11,регістрація!$B:$W,4,FALSE)</f>
        <v>Кульчицький Олег Євгенович</v>
      </c>
      <c r="E11" s="10" t="str">
        <f>VLOOKUP($A11,регістрація!$B:$W,5,FALSE)</f>
        <v>пішохідний </v>
      </c>
      <c r="F11" s="10" t="str">
        <f>VLOOKUP($A11,регістрація!$B:$W,7,FALSE)</f>
        <v>Карпати</v>
      </c>
      <c r="G11" s="10">
        <f>VLOOKUP($A11,регістрація!$B:$W,8,FALSE)</f>
        <v>15</v>
      </c>
      <c r="H11" s="10">
        <f>VLOOKUP($A11,'розг. оцінка'!$CF:$CO,4,FALSE)</f>
        <v>107</v>
      </c>
      <c r="I11" s="10">
        <f>VLOOKUP($A11,'розг. оцінка'!$CF:$CO,5,FALSE)</f>
        <v>109</v>
      </c>
      <c r="J11" s="10"/>
      <c r="K11" s="10"/>
      <c r="L11" s="10"/>
      <c r="M11" s="9">
        <f>(H11+I11+K11+J11+L11)/2</f>
        <v>108</v>
      </c>
      <c r="N11" s="10">
        <f>VLOOKUP(A11,регістрація!B:X,10,FALSE)</f>
        <v>3</v>
      </c>
      <c r="O11" s="10">
        <v>0.8</v>
      </c>
      <c r="P11" s="35">
        <f>(M11+N11)*O11</f>
        <v>88.80000000000001</v>
      </c>
      <c r="Q11" s="2">
        <v>20</v>
      </c>
      <c r="R11" s="9">
        <f>P11</f>
        <v>88.80000000000001</v>
      </c>
      <c r="S11" s="9">
        <f>M11+N11</f>
        <v>111</v>
      </c>
      <c r="T11" s="1">
        <v>5</v>
      </c>
      <c r="U11" s="30"/>
      <c r="V11" s="32"/>
    </row>
    <row r="12" spans="1:22" ht="51">
      <c r="A12" s="2">
        <v>17</v>
      </c>
      <c r="B12" s="34" t="str">
        <f>VLOOKUP($A12,регістрація!$B:$W,2,FALSE)</f>
        <v>Чернівецька</v>
      </c>
      <c r="C12" s="34" t="str">
        <f>VLOOKUP($A12,регістрація!$B:$W,3,FALSE)</f>
        <v>Чернівецький обласний центр туризму, краєзнавства, спорту та екскурсій учнівської молоді</v>
      </c>
      <c r="D12" s="10" t="str">
        <f>VLOOKUP($A12,регістрація!$B:$W,4,FALSE)</f>
        <v>Мангер Валентин Григорович</v>
      </c>
      <c r="E12" s="10" t="str">
        <f>VLOOKUP($A12,регістрація!$B:$W,5,FALSE)</f>
        <v>пішохідний </v>
      </c>
      <c r="F12" s="10" t="str">
        <f>VLOOKUP($A12,регістрація!$B:$W,7,FALSE)</f>
        <v>Карпати</v>
      </c>
      <c r="G12" s="10">
        <f>VLOOKUP($A12,регістрація!$B:$W,8,FALSE)</f>
        <v>8</v>
      </c>
      <c r="H12" s="10">
        <f>VLOOKUP($A12,'розг. оцінка'!$CF:$CO,4,FALSE)</f>
        <v>98</v>
      </c>
      <c r="I12" s="10">
        <f>VLOOKUP($A12,'розг. оцінка'!$CF:$CO,5,FALSE)</f>
        <v>104</v>
      </c>
      <c r="J12" s="10"/>
      <c r="K12" s="10"/>
      <c r="L12" s="10"/>
      <c r="M12" s="9">
        <f>(H12+I12+K12+J12+L12)/2</f>
        <v>101</v>
      </c>
      <c r="N12" s="10">
        <f>VLOOKUP(A12,регістрація!B:X,10,FALSE)</f>
        <v>3</v>
      </c>
      <c r="O12" s="10">
        <v>0.8</v>
      </c>
      <c r="P12" s="35">
        <f>(M12+N12)*O12</f>
        <v>83.2</v>
      </c>
      <c r="Q12" s="2">
        <v>23</v>
      </c>
      <c r="R12" s="9">
        <f>P12</f>
        <v>83.2</v>
      </c>
      <c r="S12" s="9">
        <f>M12+N12</f>
        <v>104</v>
      </c>
      <c r="T12" s="1">
        <v>6</v>
      </c>
      <c r="U12" s="30"/>
      <c r="V12" s="32"/>
    </row>
    <row r="13" spans="1:22" ht="51">
      <c r="A13" s="2">
        <v>75</v>
      </c>
      <c r="B13" s="34" t="str">
        <f>VLOOKUP($A13,регістрація!$B:$W,2,FALSE)</f>
        <v>Сумська</v>
      </c>
      <c r="C13" s="34" t="str">
        <f>VLOOKUP($A13,регістрація!$B:$W,3,FALSE)</f>
        <v>Сумський обласний центр позашкільної освіти та роботи з талановитою молоддю</v>
      </c>
      <c r="D13" s="10" t="str">
        <f>VLOOKUP($A13,регістрація!$B:$W,4,FALSE)</f>
        <v>Дегтярьов Руслан Костянтинович</v>
      </c>
      <c r="E13" s="10" t="str">
        <f>VLOOKUP($A13,регістрація!$B:$W,5,FALSE)</f>
        <v>пішохідний </v>
      </c>
      <c r="F13" s="10" t="str">
        <f>VLOOKUP($A13,регістрація!$B:$W,7,FALSE)</f>
        <v>Сумська область</v>
      </c>
      <c r="G13" s="10">
        <f>VLOOKUP($A13,регістрація!$B:$W,8,FALSE)</f>
        <v>8</v>
      </c>
      <c r="H13" s="10">
        <f>VLOOKUP($A13,'розг. оцінка'!$CF:$CO,4,FALSE)</f>
        <v>100</v>
      </c>
      <c r="I13" s="10">
        <f>VLOOKUP($A13,'розг. оцінка'!$CF:$CO,5,FALSE)</f>
        <v>101</v>
      </c>
      <c r="J13" s="10"/>
      <c r="K13" s="10"/>
      <c r="L13" s="10"/>
      <c r="M13" s="9">
        <f>(H13+I13+K13+J13+L13)/2</f>
        <v>100.5</v>
      </c>
      <c r="N13" s="10">
        <f>VLOOKUP(A13,регістрація!B:X,10,FALSE)</f>
        <v>3</v>
      </c>
      <c r="O13" s="10">
        <v>0.8</v>
      </c>
      <c r="P13" s="35">
        <f>(M13+N13)*O13</f>
        <v>82.80000000000001</v>
      </c>
      <c r="Q13" s="2">
        <v>17</v>
      </c>
      <c r="R13" s="9">
        <f>P13</f>
        <v>82.80000000000001</v>
      </c>
      <c r="S13" s="9">
        <f>M13+N13</f>
        <v>103.5</v>
      </c>
      <c r="T13" s="1">
        <v>7</v>
      </c>
      <c r="U13" s="30"/>
      <c r="V13" s="32"/>
    </row>
    <row r="14" spans="1:22" ht="25.5">
      <c r="A14" s="2">
        <v>14</v>
      </c>
      <c r="B14" s="34" t="str">
        <f>VLOOKUP($A14,регістрація!$B:$W,2,FALSE)</f>
        <v>Хмельницька</v>
      </c>
      <c r="C14" s="34" t="str">
        <f>VLOOKUP($A14,регістрація!$B:$W,3,FALSE)</f>
        <v>ЗОШ І-ІІІ ст. №1 м. Славута</v>
      </c>
      <c r="D14" s="10" t="str">
        <f>VLOOKUP($A14,регістрація!$B:$W,4,FALSE)</f>
        <v>Смолійчук Андрій Данилович</v>
      </c>
      <c r="E14" s="10" t="str">
        <f>VLOOKUP($A14,регістрація!$B:$W,5,FALSE)</f>
        <v>пішохідний </v>
      </c>
      <c r="F14" s="10" t="str">
        <f>VLOOKUP($A14,регістрація!$B:$W,7,FALSE)</f>
        <v>Карпати</v>
      </c>
      <c r="G14" s="10">
        <f>VLOOKUP($A14,регістрація!$B:$W,8,FALSE)</f>
        <v>8</v>
      </c>
      <c r="H14" s="10">
        <f>VLOOKUP($A14,'розг. оцінка'!$CF:$CO,4,FALSE)</f>
        <v>100</v>
      </c>
      <c r="I14" s="10">
        <f>VLOOKUP($A14,'розг. оцінка'!$CF:$CO,5,FALSE)</f>
        <v>100</v>
      </c>
      <c r="J14" s="10"/>
      <c r="K14" s="10"/>
      <c r="L14" s="10"/>
      <c r="M14" s="9">
        <f>(H14+I14+K14+J14+L14)/2</f>
        <v>100</v>
      </c>
      <c r="N14" s="10">
        <f>VLOOKUP(A14,регістрація!B:X,10,FALSE)</f>
        <v>3</v>
      </c>
      <c r="O14" s="10">
        <v>0.8</v>
      </c>
      <c r="P14" s="35">
        <f>(M14+N14)*O14</f>
        <v>82.4</v>
      </c>
      <c r="Q14" s="2">
        <v>21</v>
      </c>
      <c r="R14" s="9">
        <f>P14</f>
        <v>82.4</v>
      </c>
      <c r="S14" s="9">
        <f>M14+N14</f>
        <v>103</v>
      </c>
      <c r="T14" s="1">
        <v>8</v>
      </c>
      <c r="U14" s="30"/>
      <c r="V14" s="32"/>
    </row>
    <row r="15" spans="1:22" ht="25.5">
      <c r="A15" s="2">
        <v>12</v>
      </c>
      <c r="B15" s="34" t="str">
        <f>VLOOKUP($A15,регістрація!$B:$W,2,FALSE)</f>
        <v>Одеська</v>
      </c>
      <c r="C15" s="34" t="str">
        <f>VLOOKUP($A15,регістрація!$B:$W,3,FALSE)</f>
        <v>Комунальний заклад Рішельєвський ліцей</v>
      </c>
      <c r="D15" s="10" t="str">
        <f>VLOOKUP($A15,регістрація!$B:$W,4,FALSE)</f>
        <v>Соколов Олег Вікторович</v>
      </c>
      <c r="E15" s="10" t="str">
        <f>VLOOKUP($A15,регістрація!$B:$W,5,FALSE)</f>
        <v>пішохідний </v>
      </c>
      <c r="F15" s="10" t="str">
        <f>VLOOKUP($A15,регістрація!$B:$W,7,FALSE)</f>
        <v>Карпати</v>
      </c>
      <c r="G15" s="10">
        <f>VLOOKUP($A15,регістрація!$B:$W,8,FALSE)</f>
        <v>11</v>
      </c>
      <c r="H15" s="10">
        <f>VLOOKUP($A15,'розг. оцінка'!$CF:$CO,4,FALSE)</f>
        <v>99</v>
      </c>
      <c r="I15" s="10">
        <f>VLOOKUP($A15,'розг. оцінка'!$CF:$CO,5,FALSE)</f>
        <v>92</v>
      </c>
      <c r="J15" s="10"/>
      <c r="K15" s="10"/>
      <c r="L15" s="10"/>
      <c r="M15" s="9">
        <f>(H15+I15+K15+J15+L15)/2</f>
        <v>95.5</v>
      </c>
      <c r="N15" s="10">
        <f>VLOOKUP(A15,регістрація!B:X,10,FALSE)</f>
        <v>3</v>
      </c>
      <c r="O15" s="10">
        <v>0.8</v>
      </c>
      <c r="P15" s="35">
        <f>(M15+N15)*O15</f>
        <v>78.80000000000001</v>
      </c>
      <c r="Q15" s="2">
        <v>14</v>
      </c>
      <c r="R15" s="9">
        <f>P15</f>
        <v>78.80000000000001</v>
      </c>
      <c r="S15" s="9">
        <f>M15+N15</f>
        <v>98.5</v>
      </c>
      <c r="T15" s="1">
        <v>9</v>
      </c>
      <c r="U15" s="30"/>
      <c r="V15" s="32"/>
    </row>
    <row r="16" spans="1:22" ht="25.5">
      <c r="A16" s="2">
        <v>37</v>
      </c>
      <c r="B16" s="34" t="str">
        <f>VLOOKUP($A16,регістрація!$B:$W,2,FALSE)</f>
        <v>Запорізька</v>
      </c>
      <c r="C16" s="34" t="str">
        <f>VLOOKUP($A16,регістрація!$B:$W,3,FALSE)</f>
        <v>КЗ "Центр туризму" ЗОР</v>
      </c>
      <c r="D16" s="10" t="str">
        <f>VLOOKUP($A16,регістрація!$B:$W,4,FALSE)</f>
        <v>Рогатіна Яна Олександрівна</v>
      </c>
      <c r="E16" s="10" t="str">
        <f>VLOOKUP($A16,регістрація!$B:$W,5,FALSE)</f>
        <v>пішохідний </v>
      </c>
      <c r="F16" s="10" t="str">
        <f>VLOOKUP($A16,регістрація!$B:$W,7,FALSE)</f>
        <v>Карпати</v>
      </c>
      <c r="G16" s="10">
        <f>VLOOKUP($A16,регістрація!$B:$W,8,FALSE)</f>
        <v>11</v>
      </c>
      <c r="H16" s="10">
        <f>VLOOKUP($A16,'розг. оцінка'!$CF:$CO,4,FALSE)</f>
        <v>90</v>
      </c>
      <c r="I16" s="10">
        <f>VLOOKUP($A16,'розг. оцінка'!$CF:$CO,5,FALSE)</f>
        <v>91</v>
      </c>
      <c r="J16" s="10"/>
      <c r="K16" s="10"/>
      <c r="L16" s="10"/>
      <c r="M16" s="9">
        <f>(H16+I16+K16+J16+L16)/2</f>
        <v>90.5</v>
      </c>
      <c r="N16" s="10">
        <f>VLOOKUP(A16,регістрація!B:X,10,FALSE)</f>
        <v>3</v>
      </c>
      <c r="O16" s="10">
        <v>0.8</v>
      </c>
      <c r="P16" s="35">
        <f>(M16+N16)*O16</f>
        <v>74.8</v>
      </c>
      <c r="Q16" s="2">
        <v>7</v>
      </c>
      <c r="R16" s="9">
        <f>P16</f>
        <v>74.8</v>
      </c>
      <c r="S16" s="9">
        <f>M16+N16</f>
        <v>93.5</v>
      </c>
      <c r="T16" s="1">
        <v>10</v>
      </c>
      <c r="U16" s="30"/>
      <c r="V16" s="32"/>
    </row>
    <row r="17" spans="1:22" ht="38.25">
      <c r="A17" s="2">
        <v>28</v>
      </c>
      <c r="B17" s="34" t="str">
        <f>VLOOKUP($A17,регістрація!$B:$W,2,FALSE)</f>
        <v>Дніпропетровська</v>
      </c>
      <c r="C17" s="34" t="str">
        <f>VLOOKUP($A17,регістрація!$B:$W,3,FALSE)</f>
        <v>КПЗО "Солонянський районний центр дитячої та юнацької творчості"</v>
      </c>
      <c r="D17" s="10" t="str">
        <f>VLOOKUP($A17,регістрація!$B:$W,4,FALSE)</f>
        <v>Сухінський Олесь Андрійович</v>
      </c>
      <c r="E17" s="10" t="str">
        <f>VLOOKUP($A17,регістрація!$B:$W,5,FALSE)</f>
        <v>пішохідний </v>
      </c>
      <c r="F17" s="10" t="str">
        <f>VLOOKUP($A17,регістрація!$B:$W,7,FALSE)</f>
        <v>Карпати</v>
      </c>
      <c r="G17" s="10">
        <f>VLOOKUP($A17,регістрація!$B:$W,8,FALSE)</f>
        <v>9</v>
      </c>
      <c r="H17" s="10">
        <f>VLOOKUP($A17,'розг. оцінка'!$CF:$CO,4,FALSE)</f>
        <v>87</v>
      </c>
      <c r="I17" s="10">
        <f>VLOOKUP($A17,'розг. оцінка'!$CF:$CO,5,FALSE)</f>
        <v>88</v>
      </c>
      <c r="J17" s="10"/>
      <c r="K17" s="10"/>
      <c r="L17" s="10"/>
      <c r="M17" s="9">
        <f>(H17+I17+K17+J17+L17)/2</f>
        <v>87.5</v>
      </c>
      <c r="N17" s="10">
        <f>VLOOKUP(A17,регістрація!B:X,10,FALSE)</f>
        <v>3</v>
      </c>
      <c r="O17" s="10">
        <v>0.8</v>
      </c>
      <c r="P17" s="35">
        <f>(M17+N17)*O17</f>
        <v>72.4</v>
      </c>
      <c r="Q17" s="2">
        <v>3</v>
      </c>
      <c r="R17" s="9">
        <f>P17</f>
        <v>72.4</v>
      </c>
      <c r="S17" s="9">
        <f>M17+N17</f>
        <v>90.5</v>
      </c>
      <c r="T17" s="1">
        <v>11</v>
      </c>
      <c r="U17" s="30"/>
      <c r="V17" s="32"/>
    </row>
    <row r="18" spans="1:22" ht="38.25">
      <c r="A18" s="2">
        <v>35</v>
      </c>
      <c r="B18" s="34" t="str">
        <f>VLOOKUP($A18,регістрація!$B:$W,2,FALSE)</f>
        <v>Кіровоградська</v>
      </c>
      <c r="C18" s="34" t="str">
        <f>VLOOKUP($A18,регістрація!$B:$W,3,FALSE)</f>
        <v>Будинок дитячої та юнацької творчості Олександрійської міської ради</v>
      </c>
      <c r="D18" s="10" t="str">
        <f>VLOOKUP($A18,регістрація!$B:$W,4,FALSE)</f>
        <v>Ізмайлов Сергій Петрович</v>
      </c>
      <c r="E18" s="10" t="str">
        <f>VLOOKUP($A18,регістрація!$B:$W,5,FALSE)</f>
        <v>пішохідний </v>
      </c>
      <c r="F18" s="10" t="str">
        <f>VLOOKUP($A18,регістрація!$B:$W,7,FALSE)</f>
        <v>Карпати</v>
      </c>
      <c r="G18" s="10">
        <f>VLOOKUP($A18,регістрація!$B:$W,8,FALSE)</f>
        <v>14</v>
      </c>
      <c r="H18" s="10">
        <f>VLOOKUP($A18,'розг. оцінка'!$CF:$CO,4,FALSE)</f>
        <v>87</v>
      </c>
      <c r="I18" s="10">
        <f>VLOOKUP($A18,'розг. оцінка'!$CF:$CO,5,FALSE)</f>
        <v>87</v>
      </c>
      <c r="J18" s="10"/>
      <c r="K18" s="10"/>
      <c r="L18" s="10"/>
      <c r="M18" s="9">
        <f>(H18+I18+K18+J18+L18)/2</f>
        <v>87</v>
      </c>
      <c r="N18" s="10">
        <f>VLOOKUP(A18,регістрація!B:X,10,FALSE)</f>
        <v>3</v>
      </c>
      <c r="O18" s="10">
        <v>0.8</v>
      </c>
      <c r="P18" s="35">
        <f>(M18+N18)*O18</f>
        <v>72</v>
      </c>
      <c r="Q18" s="2">
        <v>10</v>
      </c>
      <c r="R18" s="9">
        <f>P18</f>
        <v>72</v>
      </c>
      <c r="S18" s="9">
        <f>M18+N18</f>
        <v>90</v>
      </c>
      <c r="T18" s="1">
        <v>12</v>
      </c>
      <c r="U18" s="30"/>
      <c r="V18" s="32"/>
    </row>
    <row r="19" spans="1:22" ht="51">
      <c r="A19" s="2">
        <v>33</v>
      </c>
      <c r="B19" s="34" t="str">
        <f>VLOOKUP($A19,регістрація!$B:$W,2,FALSE)</f>
        <v>Закарпатська</v>
      </c>
      <c r="C19" s="34" t="str">
        <f>VLOOKUP($A19,регістрація!$B:$W,3,FALSE)</f>
        <v>Закарпатський центр туризму, краєзнавства, екскурсій і спорту учнівської молоді</v>
      </c>
      <c r="D19" s="10" t="str">
        <f>VLOOKUP($A19,регістрація!$B:$W,4,FALSE)</f>
        <v>Дешко  Наталія Василівна</v>
      </c>
      <c r="E19" s="10" t="str">
        <f>VLOOKUP($A19,регістрація!$B:$W,5,FALSE)</f>
        <v>пішохідний </v>
      </c>
      <c r="F19" s="10" t="str">
        <f>VLOOKUP($A19,регістрація!$B:$W,7,FALSE)</f>
        <v>Карпати</v>
      </c>
      <c r="G19" s="10">
        <f>VLOOKUP($A19,регістрація!$B:$W,8,FALSE)</f>
        <v>10</v>
      </c>
      <c r="H19" s="10">
        <f>VLOOKUP($A19,'розг. оцінка'!$CF:$CO,4,FALSE)</f>
        <v>84</v>
      </c>
      <c r="I19" s="10">
        <f>VLOOKUP($A19,'розг. оцінка'!$CF:$CO,5,FALSE)</f>
        <v>79</v>
      </c>
      <c r="J19" s="10"/>
      <c r="K19" s="10"/>
      <c r="L19" s="10"/>
      <c r="M19" s="9">
        <f>(H19+I19+K19+J19+L19)/2</f>
        <v>81.5</v>
      </c>
      <c r="N19" s="10">
        <f>VLOOKUP(A19,регістрація!B:X,10,FALSE)</f>
        <v>3</v>
      </c>
      <c r="O19" s="10">
        <v>0.8</v>
      </c>
      <c r="P19" s="35">
        <f>(M19+N19)*O19</f>
        <v>67.60000000000001</v>
      </c>
      <c r="Q19" s="2">
        <v>6</v>
      </c>
      <c r="R19" s="9">
        <f>P19</f>
        <v>67.60000000000001</v>
      </c>
      <c r="S19" s="9">
        <f>M19+N19</f>
        <v>84.5</v>
      </c>
      <c r="T19" s="1">
        <v>13</v>
      </c>
      <c r="U19" s="32"/>
      <c r="V19" s="32"/>
    </row>
    <row r="20" spans="1:22" ht="18.75">
      <c r="A20" s="37" t="s">
        <v>163</v>
      </c>
      <c r="B20" s="60"/>
      <c r="C20" s="61"/>
      <c r="D20" s="22"/>
      <c r="E20" s="22"/>
      <c r="F20" s="22"/>
      <c r="G20" s="58">
        <f>SUM(G21:G32)</f>
        <v>135</v>
      </c>
      <c r="H20" s="22"/>
      <c r="I20" s="22"/>
      <c r="J20" s="22"/>
      <c r="K20" s="22"/>
      <c r="L20" s="22"/>
      <c r="M20" s="24"/>
      <c r="N20" s="22"/>
      <c r="O20" s="22"/>
      <c r="P20" s="41"/>
      <c r="Q20" s="19"/>
      <c r="R20" s="24"/>
      <c r="S20" s="24"/>
      <c r="T20" s="38" t="s">
        <v>115</v>
      </c>
      <c r="U20" s="32"/>
      <c r="V20" s="32"/>
    </row>
    <row r="21" spans="1:22" ht="38.25">
      <c r="A21" s="2">
        <v>80</v>
      </c>
      <c r="B21" s="34" t="str">
        <f>VLOOKUP($A21,регістрація!$B:$W,2,FALSE)</f>
        <v>Івано-Франківська</v>
      </c>
      <c r="C21" s="34" t="str">
        <f>VLOOKUP($A21,регістрація!$B:$W,3,FALSE)</f>
        <v>Богородчанська ЗОШ І-ІІІ ст. №2 Богородчанської районної ради</v>
      </c>
      <c r="D21" s="10" t="str">
        <f>VLOOKUP($A21,регістрація!$B:$W,4,FALSE)</f>
        <v>Гатич Іван Дмитрович</v>
      </c>
      <c r="E21" s="10" t="str">
        <f>VLOOKUP($A21,регістрація!$B:$W,5,FALSE)</f>
        <v>пішохідний </v>
      </c>
      <c r="F21" s="10" t="str">
        <f>VLOOKUP($A21,регістрація!$B:$W,7,FALSE)</f>
        <v>Карпати</v>
      </c>
      <c r="G21" s="10">
        <f>VLOOKUP($A21,регістрація!$B:$W,8,FALSE)</f>
        <v>8</v>
      </c>
      <c r="H21" s="10">
        <f>VLOOKUP($A21,'розг. оцінка'!$CF:$CO,4,FALSE)</f>
        <v>110</v>
      </c>
      <c r="I21" s="10">
        <f>VLOOKUP($A21,'розг. оцінка'!$CF:$CO,5,FALSE)</f>
        <v>110</v>
      </c>
      <c r="J21" s="10">
        <f>VLOOKUP($A21,'розг. оцінка'!$CF:$CO,6,FALSE)</f>
        <v>115</v>
      </c>
      <c r="K21" s="10"/>
      <c r="L21" s="10"/>
      <c r="M21" s="9">
        <f>SUM(H21:L21)/3</f>
        <v>111.66666666666667</v>
      </c>
      <c r="N21" s="10">
        <f>VLOOKUP(A21,регістрація!B:X,10,FALSE)</f>
        <v>3</v>
      </c>
      <c r="O21" s="10">
        <v>1</v>
      </c>
      <c r="P21" s="35">
        <f>(M21+N21)*O21</f>
        <v>114.66666666666667</v>
      </c>
      <c r="Q21" s="2">
        <v>8</v>
      </c>
      <c r="R21" s="9">
        <f>P21</f>
        <v>114.66666666666667</v>
      </c>
      <c r="S21" s="9">
        <f>M21+N21</f>
        <v>114.66666666666667</v>
      </c>
      <c r="T21" s="1" t="s">
        <v>116</v>
      </c>
      <c r="U21" s="30"/>
      <c r="V21" s="32"/>
    </row>
    <row r="22" spans="1:22" ht="38.25">
      <c r="A22" s="2">
        <v>18</v>
      </c>
      <c r="B22" s="34" t="str">
        <f>VLOOKUP($A22,регістрація!$B:$W,2,FALSE)</f>
        <v>Чернівецька</v>
      </c>
      <c r="C22" s="34" t="str">
        <f>VLOOKUP($A22,регістрація!$B:$W,3,FALSE)</f>
        <v>Глибоцький центр туризму, краєзнавства, спорту та екскурсій учнівської молоді</v>
      </c>
      <c r="D22" s="10" t="str">
        <f>VLOOKUP($A22,регістрація!$B:$W,4,FALSE)</f>
        <v>Чоботар Олександр Васильович</v>
      </c>
      <c r="E22" s="10" t="str">
        <f>VLOOKUP($A22,регістрація!$B:$W,5,FALSE)</f>
        <v>пішохідний </v>
      </c>
      <c r="F22" s="10" t="str">
        <f>VLOOKUP($A22,регістрація!$B:$W,7,FALSE)</f>
        <v>Карпати</v>
      </c>
      <c r="G22" s="10">
        <f>VLOOKUP($A22,регістрація!$B:$W,8,FALSE)</f>
        <v>11</v>
      </c>
      <c r="H22" s="10">
        <f>VLOOKUP($A22,'розг. оцінка'!$CF:$CO,4,FALSE)</f>
        <v>108</v>
      </c>
      <c r="I22" s="10">
        <f>VLOOKUP($A22,'розг. оцінка'!$CF:$CO,5,FALSE)</f>
        <v>112</v>
      </c>
      <c r="J22" s="10">
        <f>VLOOKUP($A22,'розг. оцінка'!$CF:$CO,6,FALSE)</f>
        <v>109</v>
      </c>
      <c r="K22" s="10"/>
      <c r="L22" s="10"/>
      <c r="M22" s="9">
        <f>SUM(H22:L22)/3</f>
        <v>109.66666666666667</v>
      </c>
      <c r="N22" s="10">
        <f>VLOOKUP(A22,регістрація!B:X,10,FALSE)</f>
        <v>3</v>
      </c>
      <c r="O22" s="10">
        <v>1</v>
      </c>
      <c r="P22" s="35">
        <f>(M22+N22)*O22</f>
        <v>112.66666666666667</v>
      </c>
      <c r="Q22" s="2">
        <v>23</v>
      </c>
      <c r="R22" s="9">
        <f>P22</f>
        <v>112.66666666666667</v>
      </c>
      <c r="S22" s="9">
        <f>M22+N22</f>
        <v>112.66666666666667</v>
      </c>
      <c r="T22" s="1" t="s">
        <v>117</v>
      </c>
      <c r="U22" s="30"/>
      <c r="V22" s="32"/>
    </row>
    <row r="23" spans="1:22" ht="25.5">
      <c r="A23" s="2">
        <v>52</v>
      </c>
      <c r="B23" s="34" t="str">
        <f>VLOOKUP($A23,регістрація!$B:$W,2,FALSE)</f>
        <v>Миколаївська</v>
      </c>
      <c r="C23" s="34" t="str">
        <f>VLOOKUP($A23,регістрація!$B:$W,3,FALSE)</f>
        <v>ЦПР Вітовського району, Лиманівська ЗОШ</v>
      </c>
      <c r="D23" s="10" t="str">
        <f>VLOOKUP($A23,регістрація!$B:$W,4,FALSE)</f>
        <v>Безпалий Микола Андрійович</v>
      </c>
      <c r="E23" s="10" t="str">
        <f>VLOOKUP($A23,регістрація!$B:$W,5,FALSE)</f>
        <v>пішохідний </v>
      </c>
      <c r="F23" s="10" t="str">
        <f>VLOOKUP($A23,регістрація!$B:$W,7,FALSE)</f>
        <v>Карпати</v>
      </c>
      <c r="G23" s="10">
        <f>VLOOKUP($A23,регістрація!$B:$W,8,FALSE)</f>
        <v>12</v>
      </c>
      <c r="H23" s="10">
        <f>VLOOKUP($A23,'розг. оцінка'!$CF:$CO,4,FALSE)</f>
        <v>112</v>
      </c>
      <c r="I23" s="10">
        <f>VLOOKUP($A23,'розг. оцінка'!$CF:$CO,5,FALSE)</f>
        <v>106</v>
      </c>
      <c r="J23" s="10">
        <f>VLOOKUP($A23,'розг. оцінка'!$CF:$CO,6,FALSE)</f>
        <v>107</v>
      </c>
      <c r="K23" s="10"/>
      <c r="L23" s="10"/>
      <c r="M23" s="9">
        <f>SUM(H23:L23)/3</f>
        <v>108.33333333333333</v>
      </c>
      <c r="N23" s="10">
        <f>VLOOKUP(A23,регістрація!B:X,10,FALSE)</f>
        <v>3</v>
      </c>
      <c r="O23" s="10">
        <v>1</v>
      </c>
      <c r="P23" s="35">
        <f>(M23+N23)*O23</f>
        <v>111.33333333333333</v>
      </c>
      <c r="Q23" s="2">
        <v>13</v>
      </c>
      <c r="R23" s="9">
        <f>P23</f>
        <v>111.33333333333333</v>
      </c>
      <c r="S23" s="9">
        <f>M23+N23</f>
        <v>111.33333333333333</v>
      </c>
      <c r="T23" s="1" t="s">
        <v>118</v>
      </c>
      <c r="U23" s="30"/>
      <c r="V23" s="32"/>
    </row>
    <row r="24" spans="1:22" ht="51">
      <c r="A24" s="2">
        <v>76</v>
      </c>
      <c r="B24" s="34" t="str">
        <f>VLOOKUP($A24,регістрація!$B:$W,2,FALSE)</f>
        <v>Сумська</v>
      </c>
      <c r="C24" s="34" t="str">
        <f>VLOOKUP($A24,регістрація!$B:$W,3,FALSE)</f>
        <v>Сумський обласний центр позашкільної освіти та роботи з талановитою молоддю</v>
      </c>
      <c r="D24" s="10" t="str">
        <f>VLOOKUP($A24,регістрація!$B:$W,4,FALSE)</f>
        <v>Бацман Жанна Григорівна</v>
      </c>
      <c r="E24" s="10" t="str">
        <f>VLOOKUP($A24,регістрація!$B:$W,5,FALSE)</f>
        <v>пішохідний </v>
      </c>
      <c r="F24" s="10" t="str">
        <f>VLOOKUP($A24,регістрація!$B:$W,7,FALSE)</f>
        <v>Карпати</v>
      </c>
      <c r="G24" s="10">
        <f>VLOOKUP($A24,регістрація!$B:$W,8,FALSE)</f>
        <v>10</v>
      </c>
      <c r="H24" s="10">
        <f>VLOOKUP($A24,'розг. оцінка'!$CF:$CO,4,FALSE)</f>
        <v>104</v>
      </c>
      <c r="I24" s="10">
        <f>VLOOKUP($A24,'розг. оцінка'!$CF:$CO,5,FALSE)</f>
        <v>101</v>
      </c>
      <c r="J24" s="10">
        <f>VLOOKUP($A24,'розг. оцінка'!$CF:$CO,6,FALSE)</f>
        <v>106</v>
      </c>
      <c r="K24" s="10"/>
      <c r="L24" s="10"/>
      <c r="M24" s="9">
        <f>SUM(H24:L24)/3</f>
        <v>103.66666666666667</v>
      </c>
      <c r="N24" s="10">
        <f>VLOOKUP(A24,регістрація!B:X,10,FALSE)</f>
        <v>3</v>
      </c>
      <c r="O24" s="10">
        <v>1</v>
      </c>
      <c r="P24" s="35">
        <f>(M24+N24)*O24</f>
        <v>106.66666666666667</v>
      </c>
      <c r="Q24" s="2">
        <v>17</v>
      </c>
      <c r="R24" s="9">
        <f>P24</f>
        <v>106.66666666666667</v>
      </c>
      <c r="S24" s="9">
        <f>M24+N24</f>
        <v>106.66666666666667</v>
      </c>
      <c r="T24" s="139">
        <v>4</v>
      </c>
      <c r="U24" s="30"/>
      <c r="V24" s="32"/>
    </row>
    <row r="25" spans="1:22" ht="38.25">
      <c r="A25" s="2">
        <v>59</v>
      </c>
      <c r="B25" s="34" t="str">
        <f>VLOOKUP($A25,регістрація!$B:$W,2,FALSE)</f>
        <v>Херсонська</v>
      </c>
      <c r="C25" s="34" t="str">
        <f>VLOOKUP($A25,регістрація!$B:$W,3,FALSE)</f>
        <v>КЗ "Центр туристсько-краєзнавчої творчості учнівської молоді" ХОР</v>
      </c>
      <c r="D25" s="10" t="str">
        <f>VLOOKUP($A25,регістрація!$B:$W,4,FALSE)</f>
        <v>Зажерило Роман Леонідович</v>
      </c>
      <c r="E25" s="10" t="str">
        <f>VLOOKUP($A25,регістрація!$B:$W,5,FALSE)</f>
        <v>пішохідний </v>
      </c>
      <c r="F25" s="10" t="str">
        <f>VLOOKUP($A25,регістрація!$B:$W,7,FALSE)</f>
        <v>Карпати</v>
      </c>
      <c r="G25" s="10">
        <f>VLOOKUP($A25,регістрація!$B:$W,8,FALSE)</f>
        <v>16</v>
      </c>
      <c r="H25" s="10">
        <f>VLOOKUP($A25,'розг. оцінка'!$CF:$CO,4,FALSE)</f>
        <v>107</v>
      </c>
      <c r="I25" s="10">
        <f>VLOOKUP($A25,'розг. оцінка'!$CF:$CO,5,FALSE)</f>
        <v>106</v>
      </c>
      <c r="J25" s="10">
        <f>VLOOKUP($A25,'розг. оцінка'!$CF:$CO,6,FALSE)</f>
        <v>95</v>
      </c>
      <c r="K25" s="10"/>
      <c r="L25" s="10"/>
      <c r="M25" s="9">
        <f>SUM(H25:L25)/3</f>
        <v>102.66666666666667</v>
      </c>
      <c r="N25" s="10">
        <f>VLOOKUP(A25,регістрація!B:X,10,FALSE)</f>
        <v>3</v>
      </c>
      <c r="O25" s="10">
        <v>1</v>
      </c>
      <c r="P25" s="35">
        <f>(M25+N25)*O25</f>
        <v>105.66666666666667</v>
      </c>
      <c r="Q25" s="2">
        <v>20</v>
      </c>
      <c r="R25" s="9">
        <f>P25</f>
        <v>105.66666666666667</v>
      </c>
      <c r="S25" s="9">
        <f>M25+N25</f>
        <v>105.66666666666667</v>
      </c>
      <c r="T25" s="1">
        <v>5</v>
      </c>
      <c r="U25" s="30"/>
      <c r="V25" s="32"/>
    </row>
    <row r="26" spans="1:22" ht="51">
      <c r="A26" s="2">
        <v>23</v>
      </c>
      <c r="B26" s="34" t="str">
        <f>VLOOKUP($A26,регістрація!$B:$W,2,FALSE)</f>
        <v>Дніпропетровська</v>
      </c>
      <c r="C26" s="34" t="str">
        <f>VLOOKUP($A26,регістрація!$B:$W,3,FALSE)</f>
        <v>КЗ "Дніпропетровський дитячо-юнацький центр міжнародного співробітництва</v>
      </c>
      <c r="D26" s="10" t="str">
        <f>VLOOKUP($A26,регістрація!$B:$W,4,FALSE)</f>
        <v>Коршок Яков Вілійович</v>
      </c>
      <c r="E26" s="10" t="str">
        <f>VLOOKUP($A26,регістрація!$B:$W,5,FALSE)</f>
        <v>пішохідний </v>
      </c>
      <c r="F26" s="10" t="str">
        <f>VLOOKUP($A26,регістрація!$B:$W,7,FALSE)</f>
        <v>Карпати</v>
      </c>
      <c r="G26" s="10">
        <f>VLOOKUP($A26,регістрація!$B:$W,8,FALSE)</f>
        <v>9</v>
      </c>
      <c r="H26" s="10">
        <f>VLOOKUP($A26,'розг. оцінка'!$CF:$CO,4,FALSE)</f>
        <v>97</v>
      </c>
      <c r="I26" s="10">
        <f>VLOOKUP($A26,'розг. оцінка'!$CF:$CO,5,FALSE)</f>
        <v>96</v>
      </c>
      <c r="J26" s="10">
        <f>VLOOKUP($A26,'розг. оцінка'!$CF:$CO,6,FALSE)</f>
        <v>102</v>
      </c>
      <c r="K26" s="10"/>
      <c r="L26" s="10"/>
      <c r="M26" s="9">
        <f>SUM(H26:L26)/3</f>
        <v>98.33333333333333</v>
      </c>
      <c r="N26" s="10">
        <f>VLOOKUP(A26,регістрація!B:X,10,FALSE)</f>
        <v>3</v>
      </c>
      <c r="O26" s="10">
        <v>1</v>
      </c>
      <c r="P26" s="35">
        <f>(M26+N26)*O26</f>
        <v>101.33333333333333</v>
      </c>
      <c r="Q26" s="2">
        <v>3</v>
      </c>
      <c r="R26" s="9">
        <f>P26</f>
        <v>101.33333333333333</v>
      </c>
      <c r="S26" s="9">
        <f>M26+N26</f>
        <v>101.33333333333333</v>
      </c>
      <c r="T26" s="1">
        <v>6</v>
      </c>
      <c r="U26" s="30"/>
      <c r="V26" s="32"/>
    </row>
    <row r="27" spans="1:22" ht="38.25">
      <c r="A27" s="2">
        <v>83</v>
      </c>
      <c r="B27" s="34" t="str">
        <f>VLOOKUP($A27,регістрація!$B:$W,2,FALSE)</f>
        <v>Донецька</v>
      </c>
      <c r="C27" s="34" t="str">
        <f>VLOOKUP($A27,регістрація!$B:$W,3,FALSE)</f>
        <v>Донецький обласний центр туризму та краєзнавства учнівської молоді</v>
      </c>
      <c r="D27" s="10" t="str">
        <f>VLOOKUP($A27,регістрація!$B:$W,4,FALSE)</f>
        <v>Тищенко Лілія Анатоліївна</v>
      </c>
      <c r="E27" s="10" t="str">
        <f>VLOOKUP($A27,регістрація!$B:$W,5,FALSE)</f>
        <v>пішохідний </v>
      </c>
      <c r="F27" s="10" t="str">
        <f>VLOOKUP($A27,регістрація!$B:$W,7,FALSE)</f>
        <v>Карпати</v>
      </c>
      <c r="G27" s="10">
        <f>VLOOKUP($A27,регістрація!$B:$W,8,FALSE)</f>
        <v>15</v>
      </c>
      <c r="H27" s="10">
        <f>VLOOKUP($A27,'розг. оцінка'!$CF:$CO,4,FALSE)</f>
        <v>102</v>
      </c>
      <c r="I27" s="10">
        <f>VLOOKUP($A27,'розг. оцінка'!$CF:$CO,5,FALSE)</f>
        <v>97</v>
      </c>
      <c r="J27" s="10">
        <f>VLOOKUP($A27,'розг. оцінка'!$CF:$CO,6,FALSE)</f>
        <v>104</v>
      </c>
      <c r="K27" s="10"/>
      <c r="L27" s="10"/>
      <c r="M27" s="9">
        <f>SUM(H27:L27)/3</f>
        <v>101</v>
      </c>
      <c r="N27" s="10">
        <f>VLOOKUP(A27,регістрація!B:X,10,FALSE)</f>
        <v>0</v>
      </c>
      <c r="O27" s="10">
        <v>1</v>
      </c>
      <c r="P27" s="35">
        <f>(M27+N27)*O27</f>
        <v>101</v>
      </c>
      <c r="Q27" s="2">
        <v>4</v>
      </c>
      <c r="R27" s="9">
        <f>P27</f>
        <v>101</v>
      </c>
      <c r="S27" s="9">
        <f>M27+N27</f>
        <v>101</v>
      </c>
      <c r="T27" s="139">
        <v>7</v>
      </c>
      <c r="U27" s="30"/>
      <c r="V27" s="32"/>
    </row>
    <row r="28" spans="1:22" ht="51">
      <c r="A28" s="2">
        <v>13</v>
      </c>
      <c r="B28" s="34" t="str">
        <f>VLOOKUP($A28,регістрація!$B:$W,2,FALSE)</f>
        <v>Хмельницька</v>
      </c>
      <c r="C28" s="34" t="str">
        <f>VLOOKUP($A28,регістрація!$B:$W,3,FALSE)</f>
        <v>Хмельницький міський центр туризму, краєзнавства та екскурсій учнівської молоді</v>
      </c>
      <c r="D28" s="10" t="str">
        <f>VLOOKUP($A28,регістрація!$B:$W,4,FALSE)</f>
        <v>Храпач Андрій Віталійович</v>
      </c>
      <c r="E28" s="10" t="str">
        <f>VLOOKUP($A28,регістрація!$B:$W,5,FALSE)</f>
        <v>пішохідний </v>
      </c>
      <c r="F28" s="10" t="str">
        <f>VLOOKUP($A28,регістрація!$B:$W,7,FALSE)</f>
        <v>Карпати</v>
      </c>
      <c r="G28" s="10">
        <f>VLOOKUP($A28,регістрація!$B:$W,8,FALSE)</f>
        <v>8</v>
      </c>
      <c r="H28" s="10">
        <f>VLOOKUP($A28,'розг. оцінка'!$CF:$CO,4,FALSE)</f>
        <v>97</v>
      </c>
      <c r="I28" s="10">
        <f>VLOOKUP($A28,'розг. оцінка'!$CF:$CO,5,FALSE)</f>
        <v>99</v>
      </c>
      <c r="J28" s="10">
        <f>VLOOKUP($A28,'розг. оцінка'!$CF:$CO,6,FALSE)</f>
        <v>95</v>
      </c>
      <c r="K28" s="10"/>
      <c r="L28" s="10"/>
      <c r="M28" s="9">
        <f>SUM(H28:L28)/3</f>
        <v>97</v>
      </c>
      <c r="N28" s="10">
        <f>VLOOKUP(A28,регістрація!B:X,10,FALSE)</f>
        <v>3</v>
      </c>
      <c r="O28" s="10">
        <v>1</v>
      </c>
      <c r="P28" s="35">
        <f>(M28+N28)*O28</f>
        <v>100</v>
      </c>
      <c r="Q28" s="2">
        <v>21</v>
      </c>
      <c r="R28" s="9">
        <f>P28</f>
        <v>100</v>
      </c>
      <c r="S28" s="9">
        <f>M28+N28</f>
        <v>100</v>
      </c>
      <c r="T28" s="139">
        <v>8</v>
      </c>
      <c r="U28" s="30"/>
      <c r="V28" s="32"/>
    </row>
    <row r="29" spans="1:22" ht="25.5">
      <c r="A29" s="2">
        <v>40</v>
      </c>
      <c r="B29" s="34" t="str">
        <f>VLOOKUP($A29,регістрація!$B:$W,2,FALSE)</f>
        <v>Запорізька</v>
      </c>
      <c r="C29" s="34" t="str">
        <f>VLOOKUP($A29,регістрація!$B:$W,3,FALSE)</f>
        <v>КЗ "Центр туризму" ЗОР</v>
      </c>
      <c r="D29" s="10" t="str">
        <f>VLOOKUP($A29,регістрація!$B:$W,4,FALSE)</f>
        <v>Нагорний Лев Іванович</v>
      </c>
      <c r="E29" s="10" t="str">
        <f>VLOOKUP($A29,регістрація!$B:$W,5,FALSE)</f>
        <v>пішохідний </v>
      </c>
      <c r="F29" s="10" t="str">
        <f>VLOOKUP($A29,регістрація!$B:$W,7,FALSE)</f>
        <v>Карпати</v>
      </c>
      <c r="G29" s="10">
        <f>VLOOKUP($A29,регістрація!$B:$W,8,FALSE)</f>
        <v>10</v>
      </c>
      <c r="H29" s="10">
        <f>VLOOKUP($A29,'розг. оцінка'!$CF:$CO,4,FALSE)</f>
        <v>92</v>
      </c>
      <c r="I29" s="10">
        <f>VLOOKUP($A29,'розг. оцінка'!$CF:$CO,5,FALSE)</f>
        <v>102</v>
      </c>
      <c r="J29" s="10">
        <f>VLOOKUP($A29,'розг. оцінка'!$CF:$CO,6,FALSE)</f>
        <v>97</v>
      </c>
      <c r="K29" s="10"/>
      <c r="L29" s="10"/>
      <c r="M29" s="9">
        <f>SUM(H29:L29)/3</f>
        <v>97</v>
      </c>
      <c r="N29" s="10">
        <f>VLOOKUP(A29,регістрація!B:X,10,FALSE)</f>
        <v>3</v>
      </c>
      <c r="O29" s="10">
        <v>1</v>
      </c>
      <c r="P29" s="35">
        <f>(M29+N29)*O29</f>
        <v>100</v>
      </c>
      <c r="Q29" s="2">
        <v>7</v>
      </c>
      <c r="R29" s="9">
        <f>P29</f>
        <v>100</v>
      </c>
      <c r="S29" s="9">
        <f>M29+N29</f>
        <v>100</v>
      </c>
      <c r="T29" s="1">
        <v>9</v>
      </c>
      <c r="U29" s="30"/>
      <c r="V29" s="32"/>
    </row>
    <row r="30" spans="1:22" ht="25.5">
      <c r="A30" s="2">
        <v>2</v>
      </c>
      <c r="B30" s="34" t="str">
        <f>VLOOKUP($A30,регістрація!$B:$W,2,FALSE)</f>
        <v>Волинська</v>
      </c>
      <c r="C30" s="34" t="str">
        <f>VLOOKUP($A30,регістрація!$B:$W,3,FALSE)</f>
        <v>ЗОШ І-ІІІ ст. с.Раків Ліс Камінь-Каширського р-ну</v>
      </c>
      <c r="D30" s="10" t="str">
        <f>VLOOKUP($A30,регістрація!$B:$W,4,FALSE)</f>
        <v>Карпік Сергій Миколайович</v>
      </c>
      <c r="E30" s="10" t="str">
        <f>VLOOKUP($A30,регістрація!$B:$W,5,FALSE)</f>
        <v>пішохідний </v>
      </c>
      <c r="F30" s="10" t="str">
        <f>VLOOKUP($A30,регістрація!$B:$W,7,FALSE)</f>
        <v>Карпати</v>
      </c>
      <c r="G30" s="10">
        <f>VLOOKUP($A30,регістрація!$B:$W,8,FALSE)</f>
        <v>14</v>
      </c>
      <c r="H30" s="10">
        <f>VLOOKUP($A30,'розг. оцінка'!$CF:$CO,4,FALSE)</f>
        <v>106</v>
      </c>
      <c r="I30" s="10">
        <f>VLOOKUP($A30,'розг. оцінка'!$CF:$CO,5,FALSE)</f>
        <v>92</v>
      </c>
      <c r="J30" s="10">
        <f>VLOOKUP($A30,'розг. оцінка'!$CF:$CO,6,FALSE)</f>
        <v>99</v>
      </c>
      <c r="K30" s="10"/>
      <c r="L30" s="10"/>
      <c r="M30" s="9">
        <f>SUM(H30:L30)/3</f>
        <v>99</v>
      </c>
      <c r="N30" s="10">
        <f>VLOOKUP(A30,регістрація!B:X,10,FALSE)</f>
        <v>0</v>
      </c>
      <c r="O30" s="10">
        <v>1</v>
      </c>
      <c r="P30" s="35">
        <f>(M30+N30)*O30</f>
        <v>99</v>
      </c>
      <c r="Q30" s="2">
        <v>2</v>
      </c>
      <c r="R30" s="9">
        <f>P30</f>
        <v>99</v>
      </c>
      <c r="S30" s="9">
        <f>M30+N30</f>
        <v>99</v>
      </c>
      <c r="T30" s="139">
        <v>10</v>
      </c>
      <c r="U30" s="30"/>
      <c r="V30" s="32"/>
    </row>
    <row r="31" spans="1:22" ht="38.25">
      <c r="A31" s="2">
        <v>43</v>
      </c>
      <c r="B31" s="34" t="str">
        <f>VLOOKUP($A31,регістрація!$B:$W,2,FALSE)</f>
        <v>Чернігівська</v>
      </c>
      <c r="C31" s="34" t="str">
        <f>VLOOKUP($A31,регістрація!$B:$W,3,FALSE)</f>
        <v>Гмирянська загальноосвітня школа І-ІІІ ст. Ічнянської районної ради</v>
      </c>
      <c r="D31" s="10" t="str">
        <f>VLOOKUP($A31,регістрація!$B:$W,4,FALSE)</f>
        <v>Кізуб Ігор Борисович</v>
      </c>
      <c r="E31" s="10" t="str">
        <f>VLOOKUP($A31,регістрація!$B:$W,5,FALSE)</f>
        <v>пішохідний </v>
      </c>
      <c r="F31" s="10" t="str">
        <f>VLOOKUP($A31,регістрація!$B:$W,7,FALSE)</f>
        <v>Карпати</v>
      </c>
      <c r="G31" s="10">
        <f>VLOOKUP($A31,регістрація!$B:$W,8,FALSE)</f>
        <v>14</v>
      </c>
      <c r="H31" s="10">
        <f>VLOOKUP($A31,'розг. оцінка'!$CF:$CO,4,FALSE)</f>
        <v>95</v>
      </c>
      <c r="I31" s="10">
        <f>VLOOKUP($A31,'розг. оцінка'!$CF:$CO,5,FALSE)</f>
        <v>98</v>
      </c>
      <c r="J31" s="10">
        <f>VLOOKUP($A31,'розг. оцінка'!$CF:$CO,6,FALSE)</f>
        <v>97</v>
      </c>
      <c r="K31" s="10"/>
      <c r="L31" s="10"/>
      <c r="M31" s="9">
        <f>SUM(H31:L31)/3</f>
        <v>96.66666666666667</v>
      </c>
      <c r="N31" s="10">
        <f>VLOOKUP(A31,регістрація!B:X,10,FALSE)</f>
        <v>2</v>
      </c>
      <c r="O31" s="10">
        <v>1</v>
      </c>
      <c r="P31" s="35">
        <f>(M31+N31)*O31</f>
        <v>98.66666666666667</v>
      </c>
      <c r="Q31" s="2">
        <v>24</v>
      </c>
      <c r="R31" s="9">
        <f>P31</f>
        <v>98.66666666666667</v>
      </c>
      <c r="S31" s="9">
        <f>M31+N31</f>
        <v>98.66666666666667</v>
      </c>
      <c r="T31" s="2">
        <v>11</v>
      </c>
      <c r="U31" s="30"/>
      <c r="V31" s="32"/>
    </row>
    <row r="32" spans="1:22" ht="25.5">
      <c r="A32" s="2">
        <v>78</v>
      </c>
      <c r="B32" s="34" t="str">
        <f>VLOOKUP($A32,регістрація!$B:$W,2,FALSE)</f>
        <v>Рівненська</v>
      </c>
      <c r="C32" s="34" t="str">
        <f>VLOOKUP($A32,регістрація!$B:$W,3,FALSE)</f>
        <v>Острозька ЗОШ І-ІІІ ст. №1</v>
      </c>
      <c r="D32" s="10" t="str">
        <f>VLOOKUP($A32,регістрація!$B:$W,4,FALSE)</f>
        <v>Гулько Андрій Володимирович</v>
      </c>
      <c r="E32" s="10" t="str">
        <f>VLOOKUP($A32,регістрація!$B:$W,5,FALSE)</f>
        <v>пішохідний </v>
      </c>
      <c r="F32" s="10" t="str">
        <f>VLOOKUP($A32,регістрація!$B:$W,7,FALSE)</f>
        <v>Рівненська область</v>
      </c>
      <c r="G32" s="10">
        <f>VLOOKUP($A32,регістрація!$B:$W,8,FALSE)</f>
        <v>8</v>
      </c>
      <c r="H32" s="10">
        <f>VLOOKUP($A32,'розг. оцінка'!$CF:$CO,4,FALSE)</f>
        <v>92</v>
      </c>
      <c r="I32" s="10">
        <f>VLOOKUP($A32,'розг. оцінка'!$CF:$CO,5,FALSE)</f>
        <v>95</v>
      </c>
      <c r="J32" s="10">
        <f>VLOOKUP($A32,'розг. оцінка'!$CF:$CO,6,FALSE)</f>
        <v>87</v>
      </c>
      <c r="K32" s="10"/>
      <c r="L32" s="10"/>
      <c r="M32" s="9">
        <f>SUM(H32:L32)/3</f>
        <v>91.33333333333333</v>
      </c>
      <c r="N32" s="10">
        <f>VLOOKUP(A32,регістрація!B:X,10,FALSE)</f>
        <v>3</v>
      </c>
      <c r="O32" s="10">
        <v>1</v>
      </c>
      <c r="P32" s="35">
        <f>(M32+N32)*O32</f>
        <v>94.33333333333333</v>
      </c>
      <c r="Q32" s="2">
        <v>16</v>
      </c>
      <c r="R32" s="9">
        <f>P32</f>
        <v>94.33333333333333</v>
      </c>
      <c r="S32" s="9">
        <f>M32+N32</f>
        <v>94.33333333333333</v>
      </c>
      <c r="T32" s="139">
        <v>12</v>
      </c>
      <c r="U32" s="30"/>
      <c r="V32" s="32"/>
    </row>
    <row r="33" spans="1:22" ht="38.25">
      <c r="A33" s="2">
        <v>34</v>
      </c>
      <c r="B33" s="34" t="str">
        <f>VLOOKUP($A33,регістрація!$B:$W,2,FALSE)</f>
        <v>Кіровоградська</v>
      </c>
      <c r="C33" s="34" t="str">
        <f>VLOOKUP($A33,регістрація!$B:$W,3,FALSE)</f>
        <v>Будинок дитячої та юнацької творчості Олександрійської міської ради</v>
      </c>
      <c r="D33" s="10" t="str">
        <f>VLOOKUP($A33,регістрація!$B:$W,4,FALSE)</f>
        <v>Корнієнко Віктор Михайлович</v>
      </c>
      <c r="E33" s="10" t="str">
        <f>VLOOKUP($A33,регістрація!$B:$W,5,FALSE)</f>
        <v>пішохідний </v>
      </c>
      <c r="F33" s="10" t="str">
        <f>VLOOKUP($A33,регістрація!$B:$W,7,FALSE)</f>
        <v>Карпати</v>
      </c>
      <c r="G33" s="10">
        <f>VLOOKUP($A33,регістрація!$B:$W,8,FALSE)</f>
        <v>8</v>
      </c>
      <c r="H33" s="10">
        <f>VLOOKUP($A33,'розг. оцінка'!$CF:$CO,4,FALSE)</f>
        <v>91</v>
      </c>
      <c r="I33" s="10">
        <f>VLOOKUP($A33,'розг. оцінка'!$CF:$CO,5,FALSE)</f>
        <v>82</v>
      </c>
      <c r="J33" s="10">
        <f>VLOOKUP($A33,'розг. оцінка'!$CF:$CO,6,FALSE)</f>
        <v>94</v>
      </c>
      <c r="K33" s="10"/>
      <c r="L33" s="10"/>
      <c r="M33" s="9">
        <f>SUM(H33:L33)/3</f>
        <v>89</v>
      </c>
      <c r="N33" s="10">
        <f>VLOOKUP(A33,регістрація!B:X,10,FALSE)</f>
        <v>3</v>
      </c>
      <c r="O33" s="10">
        <v>1</v>
      </c>
      <c r="P33" s="35">
        <f>(M33+N33)*O33</f>
        <v>92</v>
      </c>
      <c r="Q33" s="2">
        <v>10</v>
      </c>
      <c r="R33" s="9">
        <f>P33</f>
        <v>92</v>
      </c>
      <c r="S33" s="9">
        <f>M33+N33</f>
        <v>92</v>
      </c>
      <c r="T33" s="139">
        <v>13</v>
      </c>
      <c r="U33" s="30"/>
      <c r="V33" s="32"/>
    </row>
    <row r="34" spans="1:22" ht="18.75">
      <c r="A34" s="37" t="s">
        <v>394</v>
      </c>
      <c r="B34" s="60"/>
      <c r="C34" s="61"/>
      <c r="D34" s="22"/>
      <c r="E34" s="22"/>
      <c r="F34" s="22"/>
      <c r="G34" s="58">
        <f>SUM(G35:G40)</f>
        <v>57</v>
      </c>
      <c r="H34" s="22"/>
      <c r="I34" s="22"/>
      <c r="J34" s="22"/>
      <c r="K34" s="22"/>
      <c r="L34" s="22"/>
      <c r="M34" s="24"/>
      <c r="N34" s="22"/>
      <c r="O34" s="22"/>
      <c r="P34" s="41"/>
      <c r="Q34" s="19"/>
      <c r="R34" s="24"/>
      <c r="S34" s="24"/>
      <c r="T34" s="38" t="s">
        <v>115</v>
      </c>
      <c r="U34" s="30"/>
      <c r="V34" s="32"/>
    </row>
    <row r="35" spans="1:22" ht="38.25">
      <c r="A35" s="2">
        <v>19</v>
      </c>
      <c r="B35" s="34" t="str">
        <f>VLOOKUP($A35,регістрація!$B:$W,2,FALSE)</f>
        <v>Чернівецька</v>
      </c>
      <c r="C35" s="34" t="str">
        <f>VLOOKUP($A35,регістрація!$B:$W,3,FALSE)</f>
        <v>Глибоцький центр туризму, краєзнавства, спорту та екскурсій учнівської молоді</v>
      </c>
      <c r="D35" s="10" t="str">
        <f>VLOOKUP($A35,регістрація!$B:$W,4,FALSE)</f>
        <v>Меленко Оксана Василівна</v>
      </c>
      <c r="E35" s="10" t="str">
        <f>VLOOKUP($A35,регістрація!$B:$W,5,FALSE)</f>
        <v>пішохідний </v>
      </c>
      <c r="F35" s="10" t="str">
        <f>VLOOKUP($A35,регістрація!$B:$W,7,FALSE)</f>
        <v>Карпати</v>
      </c>
      <c r="G35" s="10">
        <f>VLOOKUP($A35,регістрація!$B:$W,8,FALSE)</f>
        <v>13</v>
      </c>
      <c r="H35" s="10">
        <f>VLOOKUP($A35,'розг. оцінка'!$CF:$CO,4,FALSE)</f>
        <v>111</v>
      </c>
      <c r="I35" s="10">
        <f>VLOOKUP($A35,'розг. оцінка'!$CF:$CO,5,FALSE)</f>
        <v>114</v>
      </c>
      <c r="J35" s="10">
        <f>VLOOKUP($A35,'розг. оцінка'!$CF:$CO,6,FALSE)</f>
        <v>116</v>
      </c>
      <c r="K35" s="10"/>
      <c r="L35" s="10"/>
      <c r="M35" s="9">
        <f>SUM(H35:L35)/3</f>
        <v>113.66666666666667</v>
      </c>
      <c r="N35" s="10">
        <f>VLOOKUP(A35,регістрація!B:X,10,FALSE)</f>
        <v>3</v>
      </c>
      <c r="O35" s="10">
        <v>1.2</v>
      </c>
      <c r="P35" s="35">
        <f>(M35+N35)*O35</f>
        <v>140</v>
      </c>
      <c r="Q35" s="2">
        <v>23</v>
      </c>
      <c r="R35" s="9">
        <f>P35</f>
        <v>140</v>
      </c>
      <c r="S35" s="9">
        <f>M35+N35</f>
        <v>116.66666666666667</v>
      </c>
      <c r="T35" s="1" t="s">
        <v>116</v>
      </c>
      <c r="U35" s="30"/>
      <c r="V35" s="32"/>
    </row>
    <row r="36" spans="1:22" s="157" customFormat="1" ht="38.25">
      <c r="A36" s="2">
        <v>53</v>
      </c>
      <c r="B36" s="34" t="str">
        <f>VLOOKUP($A36,регістрація!$B:$W,2,FALSE)</f>
        <v>Миколаївська</v>
      </c>
      <c r="C36" s="34" t="str">
        <f>VLOOKUP($A36,регістрація!$B:$W,3,FALSE)</f>
        <v>МОЦТКЕ УМ</v>
      </c>
      <c r="D36" s="10" t="str">
        <f>VLOOKUP($A36,регістрація!$B:$W,4,FALSE)</f>
        <v>Пушкаренко Валентина Дмитрівна</v>
      </c>
      <c r="E36" s="10" t="str">
        <f>VLOOKUP($A36,регістрація!$B:$W,5,FALSE)</f>
        <v>пішохідний </v>
      </c>
      <c r="F36" s="10" t="str">
        <f>VLOOKUP($A36,регістрація!$B:$W,7,FALSE)</f>
        <v>Карпати</v>
      </c>
      <c r="G36" s="10">
        <f>VLOOKUP($A36,регістрація!$B:$W,8,FALSE)</f>
        <v>8</v>
      </c>
      <c r="H36" s="10">
        <f>VLOOKUP($A36,'розг. оцінка'!$CF:$CO,4,FALSE)</f>
        <v>108</v>
      </c>
      <c r="I36" s="10">
        <f>VLOOKUP($A36,'розг. оцінка'!$CF:$CO,5,FALSE)</f>
        <v>110</v>
      </c>
      <c r="J36" s="10">
        <f>VLOOKUP($A36,'розг. оцінка'!$CF:$CO,6,FALSE)</f>
        <v>108</v>
      </c>
      <c r="K36" s="10"/>
      <c r="L36" s="10"/>
      <c r="M36" s="9">
        <f>SUM(H36:L36)/3</f>
        <v>108.66666666666667</v>
      </c>
      <c r="N36" s="10">
        <f>VLOOKUP(A36,регістрація!B:X,10,FALSE)</f>
        <v>3</v>
      </c>
      <c r="O36" s="10">
        <v>1.2</v>
      </c>
      <c r="P36" s="35">
        <f>(M36+N36)*O36</f>
        <v>134</v>
      </c>
      <c r="Q36" s="2">
        <v>13</v>
      </c>
      <c r="R36" s="9">
        <f>P36</f>
        <v>134</v>
      </c>
      <c r="S36" s="9">
        <f>M36+N36</f>
        <v>111.66666666666667</v>
      </c>
      <c r="T36" s="1" t="s">
        <v>117</v>
      </c>
      <c r="U36" s="30"/>
      <c r="V36" s="32"/>
    </row>
    <row r="37" spans="1:22" ht="51">
      <c r="A37" s="2">
        <v>32</v>
      </c>
      <c r="B37" s="34" t="str">
        <f>VLOOKUP($A37,регістрація!$B:$W,2,FALSE)</f>
        <v>Закарпатська</v>
      </c>
      <c r="C37" s="34" t="str">
        <f>VLOOKUP($A37,регістрація!$B:$W,3,FALSE)</f>
        <v>Закарпатський центр туризму, краєзнавства, екскурсій і спорту учнівської молоді</v>
      </c>
      <c r="D37" s="10" t="str">
        <f>VLOOKUP($A37,регістрація!$B:$W,4,FALSE)</f>
        <v>Фечо Георгій Юрійович</v>
      </c>
      <c r="E37" s="10" t="str">
        <f>VLOOKUP($A37,регістрація!$B:$W,5,FALSE)</f>
        <v>пішохідний </v>
      </c>
      <c r="F37" s="10" t="str">
        <f>VLOOKUP($A37,регістрація!$B:$W,7,FALSE)</f>
        <v>Карпати</v>
      </c>
      <c r="G37" s="10">
        <f>VLOOKUP($A37,регістрація!$B:$W,8,FALSE)</f>
        <v>8</v>
      </c>
      <c r="H37" s="10">
        <f>VLOOKUP($A37,'розг. оцінка'!$CF:$CO,4,FALSE)</f>
        <v>86</v>
      </c>
      <c r="I37" s="10">
        <f>VLOOKUP($A37,'розг. оцінка'!$CF:$CO,5,FALSE)</f>
        <v>86</v>
      </c>
      <c r="J37" s="10">
        <f>VLOOKUP($A37,'розг. оцінка'!$CF:$CO,6,FALSE)</f>
        <v>88</v>
      </c>
      <c r="K37" s="10"/>
      <c r="L37" s="10"/>
      <c r="M37" s="9">
        <f>SUM(H37:L37)/3</f>
        <v>86.66666666666667</v>
      </c>
      <c r="N37" s="10">
        <f>VLOOKUP(A37,регістрація!B:X,10,FALSE)</f>
        <v>3</v>
      </c>
      <c r="O37" s="10">
        <v>1.2</v>
      </c>
      <c r="P37" s="35">
        <f>(M37+N37)*O37</f>
        <v>107.60000000000001</v>
      </c>
      <c r="Q37" s="2">
        <v>6</v>
      </c>
      <c r="R37" s="9">
        <f>P37</f>
        <v>107.60000000000001</v>
      </c>
      <c r="S37" s="9">
        <f>M37+N37</f>
        <v>89.66666666666667</v>
      </c>
      <c r="T37" s="1" t="s">
        <v>118</v>
      </c>
      <c r="U37" s="30"/>
      <c r="V37" s="32"/>
    </row>
    <row r="38" spans="1:22" ht="25.5">
      <c r="A38" s="2">
        <v>41</v>
      </c>
      <c r="B38" s="34" t="str">
        <f>VLOOKUP($A38,регістрація!$B:$W,2,FALSE)</f>
        <v>Запорізька</v>
      </c>
      <c r="C38" s="34" t="str">
        <f>VLOOKUP($A38,регістрація!$B:$W,3,FALSE)</f>
        <v>КЗ "Центр туризму" ЗОР</v>
      </c>
      <c r="D38" s="10" t="str">
        <f>VLOOKUP($A38,регістрація!$B:$W,4,FALSE)</f>
        <v>Бебешко Світлана Яківна</v>
      </c>
      <c r="E38" s="10" t="str">
        <f>VLOOKUP($A38,регістрація!$B:$W,5,FALSE)</f>
        <v>пішохідний </v>
      </c>
      <c r="F38" s="10" t="str">
        <f>VLOOKUP($A38,регістрація!$B:$W,7,FALSE)</f>
        <v>Карпати</v>
      </c>
      <c r="G38" s="10">
        <f>VLOOKUP($A38,регістрація!$B:$W,8,FALSE)</f>
        <v>8</v>
      </c>
      <c r="H38" s="10">
        <f>VLOOKUP($A38,'розг. оцінка'!$CF:$CO,4,FALSE)</f>
        <v>91</v>
      </c>
      <c r="I38" s="10">
        <f>VLOOKUP($A38,'розг. оцінка'!$CF:$CO,5,FALSE)</f>
        <v>84</v>
      </c>
      <c r="J38" s="10">
        <f>VLOOKUP($A38,'розг. оцінка'!$CF:$CO,6,FALSE)</f>
        <v>83</v>
      </c>
      <c r="K38" s="10"/>
      <c r="L38" s="10"/>
      <c r="M38" s="9">
        <f>SUM(H38:L38)/3</f>
        <v>86</v>
      </c>
      <c r="N38" s="10">
        <f>VLOOKUP(A38,регістрація!B:X,10,FALSE)</f>
        <v>3</v>
      </c>
      <c r="O38" s="10">
        <v>1.2</v>
      </c>
      <c r="P38" s="35">
        <f>(M38+N38)*O38</f>
        <v>106.8</v>
      </c>
      <c r="Q38" s="2">
        <v>7</v>
      </c>
      <c r="R38" s="9">
        <f>P38</f>
        <v>106.8</v>
      </c>
      <c r="S38" s="9">
        <f>M38+N38</f>
        <v>89</v>
      </c>
      <c r="T38" s="1">
        <v>4</v>
      </c>
      <c r="U38" s="30"/>
      <c r="V38" s="32"/>
    </row>
    <row r="39" spans="1:22" ht="38.25">
      <c r="A39" s="2">
        <v>60</v>
      </c>
      <c r="B39" s="34" t="str">
        <f>VLOOKUP($A39,регістрація!$B:$W,2,FALSE)</f>
        <v>Херсонська</v>
      </c>
      <c r="C39" s="34" t="str">
        <f>VLOOKUP($A39,регістрація!$B:$W,3,FALSE)</f>
        <v>КЗ "Центр туристсько-краєзнавчої творчості учнівської молоді" ХОР</v>
      </c>
      <c r="D39" s="10" t="str">
        <f>VLOOKUP($A39,регістрація!$B:$W,4,FALSE)</f>
        <v>Плохенко Андрій Валерійович</v>
      </c>
      <c r="E39" s="10" t="str">
        <f>VLOOKUP($A39,регістрація!$B:$W,5,FALSE)</f>
        <v>пішохідний </v>
      </c>
      <c r="F39" s="10" t="str">
        <f>VLOOKUP($A39,регістрація!$B:$W,7,FALSE)</f>
        <v>Карпати</v>
      </c>
      <c r="G39" s="10">
        <f>VLOOKUP($A39,регістрація!$B:$W,8,FALSE)</f>
        <v>10</v>
      </c>
      <c r="H39" s="10">
        <f>VLOOKUP($A39,'розг. оцінка'!$CF:$CO,4,FALSE)</f>
        <v>86</v>
      </c>
      <c r="I39" s="10">
        <f>VLOOKUP($A39,'розг. оцінка'!$CF:$CO,5,FALSE)</f>
        <v>84</v>
      </c>
      <c r="J39" s="10">
        <f>VLOOKUP($A39,'розг. оцінка'!$CF:$CO,6,FALSE)</f>
        <v>74</v>
      </c>
      <c r="K39" s="10"/>
      <c r="L39" s="10"/>
      <c r="M39" s="9">
        <f>SUM(H39:L39)/3</f>
        <v>81.33333333333333</v>
      </c>
      <c r="N39" s="10">
        <f>VLOOKUP(A39,регістрація!B:X,10,FALSE)</f>
        <v>3</v>
      </c>
      <c r="O39" s="10">
        <v>1.2</v>
      </c>
      <c r="P39" s="35">
        <f>(M39+N39)*O39</f>
        <v>101.19999999999999</v>
      </c>
      <c r="Q39" s="2">
        <v>20</v>
      </c>
      <c r="R39" s="9">
        <f>P39</f>
        <v>101.19999999999999</v>
      </c>
      <c r="S39" s="9">
        <f>M39+N39</f>
        <v>84.33333333333333</v>
      </c>
      <c r="T39" s="1">
        <v>5</v>
      </c>
      <c r="U39" s="30"/>
      <c r="V39" s="32"/>
    </row>
    <row r="40" spans="1:22" ht="38.25">
      <c r="A40" s="188">
        <v>31</v>
      </c>
      <c r="B40" s="189" t="str">
        <f>VLOOKUP($A40,регістрація!$B:$W,2,FALSE)</f>
        <v>Черкаська</v>
      </c>
      <c r="C40" s="189" t="str">
        <f>VLOOKUP($A40,регістрація!$B:$W,3,FALSE)</f>
        <v>Черкаський обласний центр туризму, краєзнавства і екскурсій учнівської молоді</v>
      </c>
      <c r="D40" s="190" t="str">
        <f>VLOOKUP($A40,регістрація!$B:$W,4,FALSE)</f>
        <v>Сечко Сергій Володимирович</v>
      </c>
      <c r="E40" s="190" t="str">
        <f>VLOOKUP($A40,регістрація!$B:$W,5,FALSE)</f>
        <v>пішохідний </v>
      </c>
      <c r="F40" s="190" t="str">
        <f>VLOOKUP($A40,регістрація!$B:$W,7,FALSE)</f>
        <v>Карпати</v>
      </c>
      <c r="G40" s="190">
        <f>VLOOKUP($A40,регістрація!$B:$W,8,FALSE)</f>
        <v>10</v>
      </c>
      <c r="H40" s="190">
        <f>VLOOKUP($A40,'розг. оцінка'!$CF:$CO,4,FALSE)</f>
        <v>0</v>
      </c>
      <c r="I40" s="190">
        <f>VLOOKUP($A40,'розг. оцінка'!$CF:$CO,5,FALSE)</f>
        <v>0</v>
      </c>
      <c r="J40" s="190">
        <f>VLOOKUP($A40,'розг. оцінка'!$CF:$CO,6,FALSE)</f>
        <v>0</v>
      </c>
      <c r="K40" s="190"/>
      <c r="L40" s="190"/>
      <c r="M40" s="191"/>
      <c r="N40" s="190"/>
      <c r="O40" s="190"/>
      <c r="P40" s="192"/>
      <c r="Q40" s="188"/>
      <c r="R40" s="191"/>
      <c r="S40" s="191">
        <f>M40+N40</f>
        <v>0</v>
      </c>
      <c r="T40" s="193" t="s">
        <v>388</v>
      </c>
      <c r="U40" s="30"/>
      <c r="V40" s="32"/>
    </row>
    <row r="41" spans="1:22" ht="18.75">
      <c r="A41" s="37" t="s">
        <v>400</v>
      </c>
      <c r="B41" s="60"/>
      <c r="C41" s="61"/>
      <c r="D41" s="22"/>
      <c r="E41" s="22"/>
      <c r="F41" s="22"/>
      <c r="G41" s="58">
        <f>SUM(G42:G44)</f>
        <v>29</v>
      </c>
      <c r="H41" s="10"/>
      <c r="I41" s="10"/>
      <c r="J41" s="10"/>
      <c r="K41" s="22"/>
      <c r="L41" s="22"/>
      <c r="M41" s="24"/>
      <c r="N41" s="22"/>
      <c r="O41" s="22"/>
      <c r="P41" s="41"/>
      <c r="Q41" s="19"/>
      <c r="R41" s="24"/>
      <c r="S41" s="24"/>
      <c r="T41" s="38" t="s">
        <v>115</v>
      </c>
      <c r="U41" s="30"/>
      <c r="V41" s="32"/>
    </row>
    <row r="42" spans="1:22" ht="38.25">
      <c r="A42" s="2">
        <v>62</v>
      </c>
      <c r="B42" s="34" t="str">
        <f>VLOOKUP($A42,регістрація!$B:$W,2,FALSE)</f>
        <v>Полтавська</v>
      </c>
      <c r="C42" s="34" t="str">
        <f>VLOOKUP($A42,регістрація!$B:$W,3,FALSE)</f>
        <v>Полтавський обласний центр туризму і краєзнавства учнівської молоді</v>
      </c>
      <c r="D42" s="10" t="str">
        <f>VLOOKUP($A42,регістрація!$B:$W,4,FALSE)</f>
        <v>Криворучко Анатолій вікторович</v>
      </c>
      <c r="E42" s="10" t="str">
        <f>VLOOKUP($A42,регістрація!$B:$W,5,FALSE)</f>
        <v>пішохідний </v>
      </c>
      <c r="F42" s="10" t="str">
        <f>VLOOKUP($A42,регістрація!$B:$W,7,FALSE)</f>
        <v>Карпати</v>
      </c>
      <c r="G42" s="10">
        <f>VLOOKUP($A42,регістрація!$B:$W,8,FALSE)</f>
        <v>9</v>
      </c>
      <c r="H42" s="10">
        <f>VLOOKUP($A42,'розг. оцінка'!$CF:$CO,4,FALSE)</f>
        <v>118</v>
      </c>
      <c r="I42" s="10">
        <f>VLOOKUP($A42,'розг. оцінка'!$CF:$CO,5,FALSE)</f>
        <v>111</v>
      </c>
      <c r="J42" s="10">
        <f>VLOOKUP($A42,'розг. оцінка'!$CF:$CO,6,FALSE)</f>
        <v>112</v>
      </c>
      <c r="K42" s="10"/>
      <c r="L42" s="10"/>
      <c r="M42" s="9">
        <f>SUM(H42:L42)/3</f>
        <v>113.66666666666667</v>
      </c>
      <c r="N42" s="10">
        <f>VLOOKUP(A42,регістрація!B:X,10,FALSE)</f>
        <v>3</v>
      </c>
      <c r="O42" s="10">
        <v>1.4</v>
      </c>
      <c r="P42" s="35">
        <f>(M42+N42)*O42</f>
        <v>163.33333333333334</v>
      </c>
      <c r="Q42" s="2">
        <v>15</v>
      </c>
      <c r="R42" s="9">
        <f>P42</f>
        <v>163.33333333333334</v>
      </c>
      <c r="S42" s="9">
        <f>M42+N42</f>
        <v>116.66666666666667</v>
      </c>
      <c r="T42" s="2" t="s">
        <v>116</v>
      </c>
      <c r="U42" s="30"/>
      <c r="V42" s="32"/>
    </row>
    <row r="43" spans="1:22" ht="25.5">
      <c r="A43" s="2">
        <v>42</v>
      </c>
      <c r="B43" s="34" t="str">
        <f>VLOOKUP($A43,регістрація!$B:$W,2,FALSE)</f>
        <v>Запорізька</v>
      </c>
      <c r="C43" s="34" t="str">
        <f>VLOOKUP($A43,регістрація!$B:$W,3,FALSE)</f>
        <v>КЗ "Центр туризму" ЗОР</v>
      </c>
      <c r="D43" s="10" t="str">
        <f>VLOOKUP($A43,регістрація!$B:$W,4,FALSE)</f>
        <v>Янущенко Дмитро Вікторович</v>
      </c>
      <c r="E43" s="10" t="str">
        <f>VLOOKUP($A43,регістрація!$B:$W,5,FALSE)</f>
        <v>пішохідний </v>
      </c>
      <c r="F43" s="10" t="str">
        <f>VLOOKUP($A43,регістрація!$B:$W,7,FALSE)</f>
        <v>Карпати</v>
      </c>
      <c r="G43" s="10">
        <f>VLOOKUP($A43,регістрація!$B:$W,8,FALSE)</f>
        <v>8</v>
      </c>
      <c r="H43" s="10">
        <f>VLOOKUP($A43,'розг. оцінка'!$CF:$CO,4,FALSE)</f>
        <v>101</v>
      </c>
      <c r="I43" s="10">
        <f>VLOOKUP($A43,'розг. оцінка'!$CF:$CO,5,FALSE)</f>
        <v>106</v>
      </c>
      <c r="J43" s="10">
        <f>VLOOKUP($A43,'розг. оцінка'!$CF:$CO,6,FALSE)</f>
        <v>100</v>
      </c>
      <c r="K43" s="10"/>
      <c r="L43" s="10"/>
      <c r="M43" s="9">
        <f>SUM(H43:L43)/3</f>
        <v>102.33333333333333</v>
      </c>
      <c r="N43" s="10">
        <f>VLOOKUP(A43,регістрація!B:X,10,FALSE)</f>
        <v>3</v>
      </c>
      <c r="O43" s="10">
        <v>1.4</v>
      </c>
      <c r="P43" s="35">
        <f>(M43+N43)*O43</f>
        <v>147.46666666666664</v>
      </c>
      <c r="Q43" s="2">
        <v>7</v>
      </c>
      <c r="R43" s="9">
        <f>P43</f>
        <v>147.46666666666664</v>
      </c>
      <c r="S43" s="9">
        <f>M43+N43</f>
        <v>105.33333333333333</v>
      </c>
      <c r="T43" s="2" t="s">
        <v>117</v>
      </c>
      <c r="U43" s="30"/>
      <c r="V43" s="32"/>
    </row>
    <row r="44" spans="1:22" s="157" customFormat="1" ht="51">
      <c r="A44" s="2">
        <v>77</v>
      </c>
      <c r="B44" s="34" t="str">
        <f>VLOOKUP($A44,регістрація!$B:$W,2,FALSE)</f>
        <v>Сумська</v>
      </c>
      <c r="C44" s="34" t="str">
        <f>VLOOKUP($A44,регістрація!$B:$W,3,FALSE)</f>
        <v>Сумський обласний центр позашкільної освіти та роботи з талановитою молоддю</v>
      </c>
      <c r="D44" s="10" t="str">
        <f>VLOOKUP($A44,регістрація!$B:$W,4,FALSE)</f>
        <v>Андросова Валентина Іванівна</v>
      </c>
      <c r="E44" s="10" t="str">
        <f>VLOOKUP($A44,регістрація!$B:$W,5,FALSE)</f>
        <v>пішохідний </v>
      </c>
      <c r="F44" s="10" t="str">
        <f>VLOOKUP($A44,регістрація!$B:$W,7,FALSE)</f>
        <v>Карпати</v>
      </c>
      <c r="G44" s="10">
        <f>VLOOKUP($A44,регістрація!$B:$W,8,FALSE)</f>
        <v>12</v>
      </c>
      <c r="H44" s="10">
        <f>VLOOKUP($A44,'розг. оцінка'!$CF:$CO,4,FALSE)</f>
        <v>71</v>
      </c>
      <c r="I44" s="10">
        <f>VLOOKUP($A44,'розг. оцінка'!$CF:$CO,5,FALSE)</f>
        <v>85</v>
      </c>
      <c r="J44" s="10">
        <f>VLOOKUP($A44,'розг. оцінка'!$CF:$CO,6,FALSE)</f>
        <v>86</v>
      </c>
      <c r="K44" s="10"/>
      <c r="L44" s="10"/>
      <c r="M44" s="9">
        <f>SUM(H44:L44)/3</f>
        <v>80.66666666666667</v>
      </c>
      <c r="N44" s="10">
        <f>VLOOKUP(A44,регістрація!B:X,10,FALSE)</f>
        <v>2</v>
      </c>
      <c r="O44" s="10">
        <v>1.4</v>
      </c>
      <c r="P44" s="35">
        <f>(M44+N44)*O44</f>
        <v>115.73333333333333</v>
      </c>
      <c r="Q44" s="2">
        <v>17</v>
      </c>
      <c r="R44" s="9">
        <f>P44</f>
        <v>115.73333333333333</v>
      </c>
      <c r="S44" s="9">
        <f>M44+N44</f>
        <v>82.66666666666667</v>
      </c>
      <c r="T44" s="2" t="s">
        <v>118</v>
      </c>
      <c r="U44" s="30"/>
      <c r="V44" s="32"/>
    </row>
    <row r="45" spans="1:22" ht="18.75">
      <c r="A45" s="37" t="s">
        <v>341</v>
      </c>
      <c r="B45" s="60"/>
      <c r="C45" s="61"/>
      <c r="D45" s="22"/>
      <c r="E45" s="22"/>
      <c r="F45" s="22"/>
      <c r="G45" s="58">
        <f>SUM(G46:G52)</f>
        <v>79</v>
      </c>
      <c r="H45" s="10"/>
      <c r="I45" s="10"/>
      <c r="J45" s="10"/>
      <c r="K45" s="22"/>
      <c r="L45" s="22"/>
      <c r="M45" s="24"/>
      <c r="N45" s="22"/>
      <c r="O45" s="22"/>
      <c r="P45" s="41"/>
      <c r="Q45" s="19"/>
      <c r="R45" s="24"/>
      <c r="S45" s="24"/>
      <c r="T45" s="38" t="s">
        <v>115</v>
      </c>
      <c r="U45" s="30"/>
      <c r="V45" s="32"/>
    </row>
    <row r="46" spans="1:22" s="218" customFormat="1" ht="51">
      <c r="A46" s="88">
        <v>72</v>
      </c>
      <c r="B46" s="213" t="str">
        <f>VLOOKUP($A46,регістрація!$B:$W,2,FALSE)</f>
        <v>Сумська</v>
      </c>
      <c r="C46" s="213" t="str">
        <f>VLOOKUP($A46,регістрація!$B:$W,3,FALSE)</f>
        <v>Сумський обласний центр позашкільної освіти та роботи з талановитою молоддю</v>
      </c>
      <c r="D46" s="86" t="str">
        <f>VLOOKUP($A46,регістрація!$B:$W,4,FALSE)</f>
        <v>Кондратенко Дмитро Євгенович</v>
      </c>
      <c r="E46" s="86" t="str">
        <f>VLOOKUP($A46,регістрація!$B:$W,5,FALSE)</f>
        <v>водний</v>
      </c>
      <c r="F46" s="86" t="str">
        <f>VLOOKUP($A46,регістрація!$B:$W,7,FALSE)</f>
        <v>р. Ворскла</v>
      </c>
      <c r="G46" s="86">
        <f>VLOOKUP($A46,регістрація!$B:$W,8,FALSE)</f>
        <v>12</v>
      </c>
      <c r="H46" s="86">
        <f>VLOOKUP($A46,'розг. оцінка'!$CF:$CO,4,FALSE)</f>
        <v>102</v>
      </c>
      <c r="I46" s="86">
        <f>VLOOKUP($A46,'розг. оцінка'!$CF:$CO,5,FALSE)</f>
        <v>100</v>
      </c>
      <c r="J46" s="86">
        <f>VLOOKUP($A46,'розг. оцінка'!$CF:$CO,6,FALSE)</f>
        <v>105</v>
      </c>
      <c r="K46" s="86"/>
      <c r="L46" s="86"/>
      <c r="M46" s="214">
        <f>(H46+I46+J46)/3</f>
        <v>102.33333333333333</v>
      </c>
      <c r="N46" s="86">
        <f>VLOOKUP(A46,регістрація!B:X,10,FALSE)</f>
        <v>3</v>
      </c>
      <c r="O46" s="86">
        <v>0.8</v>
      </c>
      <c r="P46" s="215">
        <f>(M46+N46)*O46</f>
        <v>84.26666666666667</v>
      </c>
      <c r="Q46" s="88">
        <v>17</v>
      </c>
      <c r="R46" s="214">
        <f>P46</f>
        <v>84.26666666666667</v>
      </c>
      <c r="S46" s="214">
        <f>M46+N46</f>
        <v>105.33333333333333</v>
      </c>
      <c r="T46" s="88" t="s">
        <v>116</v>
      </c>
      <c r="U46" s="216"/>
      <c r="V46" s="217"/>
    </row>
    <row r="47" spans="1:22" ht="38.25">
      <c r="A47" s="2">
        <v>66</v>
      </c>
      <c r="B47" s="34" t="str">
        <f>VLOOKUP($A47,регістрація!$B:$W,2,FALSE)</f>
        <v>Полтавська</v>
      </c>
      <c r="C47" s="34" t="str">
        <f>VLOOKUP($A47,регістрація!$B:$W,3,FALSE)</f>
        <v>Станція юних туристів імені Давида Гурамішвілі, Миргород</v>
      </c>
      <c r="D47" s="10" t="str">
        <f>VLOOKUP($A47,регістрація!$B:$W,4,FALSE)</f>
        <v>Ошека Олена Володимирівна</v>
      </c>
      <c r="E47" s="10" t="str">
        <f>VLOOKUP($A47,регістрація!$B:$W,5,FALSE)</f>
        <v>водний</v>
      </c>
      <c r="F47" s="10" t="str">
        <f>VLOOKUP($A47,регістрація!$B:$W,7,FALSE)</f>
        <v>р. Псел</v>
      </c>
      <c r="G47" s="10">
        <f>VLOOKUP($A47,регістрація!$B:$W,8,FALSE)</f>
        <v>10</v>
      </c>
      <c r="H47" s="10">
        <f>VLOOKUP($A47,'розг. оцінка'!$CF:$CO,4,FALSE)</f>
        <v>98</v>
      </c>
      <c r="I47" s="10">
        <f>VLOOKUP($A47,'розг. оцінка'!$CF:$CO,5,FALSE)</f>
        <v>90</v>
      </c>
      <c r="J47" s="10">
        <f>VLOOKUP($A47,'розг. оцінка'!$CF:$CO,6,FALSE)</f>
        <v>85</v>
      </c>
      <c r="K47" s="10"/>
      <c r="L47" s="10"/>
      <c r="M47" s="9">
        <f>(H47+I47+J47)/3</f>
        <v>91</v>
      </c>
      <c r="N47" s="10">
        <f>VLOOKUP(A47,регістрація!B:X,10,FALSE)</f>
        <v>3</v>
      </c>
      <c r="O47" s="10">
        <v>0.8</v>
      </c>
      <c r="P47" s="35">
        <f>(M47+N47)*O47</f>
        <v>75.2</v>
      </c>
      <c r="Q47" s="2">
        <v>15</v>
      </c>
      <c r="R47" s="9">
        <f>P47</f>
        <v>75.2</v>
      </c>
      <c r="S47" s="9">
        <f>M47+N47</f>
        <v>94</v>
      </c>
      <c r="T47" s="2" t="s">
        <v>117</v>
      </c>
      <c r="U47" s="30"/>
      <c r="V47" s="32"/>
    </row>
    <row r="48" spans="1:22" s="218" customFormat="1" ht="38.25">
      <c r="A48" s="2">
        <v>57</v>
      </c>
      <c r="B48" s="34" t="str">
        <f>VLOOKUP($A48,регістрація!$B:$W,2,FALSE)</f>
        <v>Херсонська</v>
      </c>
      <c r="C48" s="34" t="str">
        <f>VLOOKUP($A48,регістрація!$B:$W,3,FALSE)</f>
        <v>Херсонська загальноосвітня школа №32 Херсонської міської ради</v>
      </c>
      <c r="D48" s="10" t="str">
        <f>VLOOKUP($A48,регістрація!$B:$W,4,FALSE)</f>
        <v>Волков Олександр Леонідович</v>
      </c>
      <c r="E48" s="10" t="str">
        <f>VLOOKUP($A48,регістрація!$B:$W,5,FALSE)</f>
        <v>водний</v>
      </c>
      <c r="F48" s="10" t="str">
        <f>VLOOKUP($A48,регістрація!$B:$W,7,FALSE)</f>
        <v>р. Дніпро</v>
      </c>
      <c r="G48" s="10">
        <f>VLOOKUP($A48,регістрація!$B:$W,8,FALSE)</f>
        <v>12</v>
      </c>
      <c r="H48" s="10">
        <f>VLOOKUP($A48,'розг. оцінка'!$CF:$CO,4,FALSE)</f>
        <v>96</v>
      </c>
      <c r="I48" s="10">
        <f>VLOOKUP($A48,'розг. оцінка'!$CF:$CO,5,FALSE)</f>
        <v>81</v>
      </c>
      <c r="J48" s="10">
        <f>VLOOKUP($A48,'розг. оцінка'!$CF:$CO,6,FALSE)</f>
        <v>94</v>
      </c>
      <c r="K48" s="10"/>
      <c r="L48" s="10"/>
      <c r="M48" s="9">
        <f>(H48+I48+J48)/3</f>
        <v>90.33333333333333</v>
      </c>
      <c r="N48" s="10">
        <f>VLOOKUP(A48,регістрація!B:X,10,FALSE)</f>
        <v>3</v>
      </c>
      <c r="O48" s="10">
        <v>0.8</v>
      </c>
      <c r="P48" s="35">
        <f>(M48+N48)*O48</f>
        <v>74.66666666666667</v>
      </c>
      <c r="Q48" s="2">
        <v>20</v>
      </c>
      <c r="R48" s="9">
        <f>P48</f>
        <v>74.66666666666667</v>
      </c>
      <c r="S48" s="9">
        <f>M48+N48</f>
        <v>93.33333333333333</v>
      </c>
      <c r="T48" s="88" t="s">
        <v>118</v>
      </c>
      <c r="U48" s="216"/>
      <c r="V48" s="217"/>
    </row>
    <row r="49" spans="1:22" ht="63.75">
      <c r="A49" s="2">
        <v>10</v>
      </c>
      <c r="B49" s="34" t="str">
        <f>VLOOKUP($A49,регістрація!$B:$W,2,FALSE)</f>
        <v>Луганська</v>
      </c>
      <c r="C49" s="34" t="str">
        <f>VLOOKUP($A49,регістрація!$B:$W,3,FALSE)</f>
        <v>Комунальна установа «Рубіжанський міський Центр туризму, краєзнавства, спорту та екскурсій учнівської молоді»</v>
      </c>
      <c r="D49" s="10" t="str">
        <f>VLOOKUP($A49,регістрація!$B:$W,4,FALSE)</f>
        <v>Тарасенко Ігор Миколайович</v>
      </c>
      <c r="E49" s="10" t="str">
        <f>VLOOKUP($A49,регістрація!$B:$W,5,FALSE)</f>
        <v>водний</v>
      </c>
      <c r="F49" s="10" t="str">
        <f>VLOOKUP($A49,регістрація!$B:$W,7,FALSE)</f>
        <v>р. С. Донець</v>
      </c>
      <c r="G49" s="10">
        <f>VLOOKUP($A49,регістрація!$B:$W,8,FALSE)</f>
        <v>9</v>
      </c>
      <c r="H49" s="10">
        <f>VLOOKUP($A49,'розг. оцінка'!$CF:$CO,4,FALSE)</f>
        <v>89</v>
      </c>
      <c r="I49" s="10">
        <f>VLOOKUP($A49,'розг. оцінка'!$CF:$CO,5,FALSE)</f>
        <v>91</v>
      </c>
      <c r="J49" s="10">
        <f>VLOOKUP($A49,'розг. оцінка'!$CF:$CO,6,FALSE)</f>
        <v>86</v>
      </c>
      <c r="K49" s="10"/>
      <c r="L49" s="10"/>
      <c r="M49" s="9">
        <f>(H49+I49+J49)/3</f>
        <v>88.66666666666667</v>
      </c>
      <c r="N49" s="10">
        <f>VLOOKUP(A49,регістрація!B:X,10,FALSE)</f>
        <v>3</v>
      </c>
      <c r="O49" s="10">
        <v>0.8</v>
      </c>
      <c r="P49" s="35">
        <f>(M49+N49)*O49</f>
        <v>73.33333333333334</v>
      </c>
      <c r="Q49" s="2">
        <v>11</v>
      </c>
      <c r="R49" s="9">
        <f>P49</f>
        <v>73.33333333333334</v>
      </c>
      <c r="S49" s="9">
        <f>M49+N49</f>
        <v>91.66666666666667</v>
      </c>
      <c r="T49" s="140">
        <v>4</v>
      </c>
      <c r="U49" s="30"/>
      <c r="V49" s="32"/>
    </row>
    <row r="50" spans="1:22" ht="51">
      <c r="A50" s="2">
        <v>20</v>
      </c>
      <c r="B50" s="34" t="str">
        <f>VLOOKUP($A50,регістрація!$B:$W,2,FALSE)</f>
        <v>Чернівецька</v>
      </c>
      <c r="C50" s="34" t="str">
        <f>VLOOKUP($A50,регістрація!$B:$W,3,FALSE)</f>
        <v>Чернівецький обласний центр туризму, краєзнавства, спорту та екскурсій учнівської молоді</v>
      </c>
      <c r="D50" s="10" t="str">
        <f>VLOOKUP($A50,регістрація!$B:$W,4,FALSE)</f>
        <v>Фелейдчук Ольга Павлівна</v>
      </c>
      <c r="E50" s="10" t="str">
        <f>VLOOKUP($A50,регістрація!$B:$W,5,FALSE)</f>
        <v>водний</v>
      </c>
      <c r="F50" s="10" t="str">
        <f>VLOOKUP($A50,регістрація!$B:$W,7,FALSE)</f>
        <v>р. Черемош</v>
      </c>
      <c r="G50" s="10">
        <f>VLOOKUP($A50,регістрація!$B:$W,8,FALSE)</f>
        <v>12</v>
      </c>
      <c r="H50" s="10">
        <f>VLOOKUP($A50,'розг. оцінка'!$CF:$CO,4,FALSE)</f>
        <v>87</v>
      </c>
      <c r="I50" s="10">
        <f>VLOOKUP($A50,'розг. оцінка'!$CF:$CO,5,FALSE)</f>
        <v>86</v>
      </c>
      <c r="J50" s="10">
        <f>VLOOKUP($A50,'розг. оцінка'!$CF:$CO,6,FALSE)</f>
        <v>69</v>
      </c>
      <c r="K50" s="10"/>
      <c r="L50" s="10"/>
      <c r="M50" s="9">
        <f>(H50+I50+J50)/3</f>
        <v>80.66666666666667</v>
      </c>
      <c r="N50" s="10">
        <f>VLOOKUP(A50,регістрація!B:X,10,FALSE)</f>
        <v>3</v>
      </c>
      <c r="O50" s="10">
        <v>0.8</v>
      </c>
      <c r="P50" s="35">
        <f>(M50+N50)*O50</f>
        <v>66.93333333333334</v>
      </c>
      <c r="Q50" s="2">
        <v>23</v>
      </c>
      <c r="R50" s="9">
        <f>P50</f>
        <v>66.93333333333334</v>
      </c>
      <c r="S50" s="9">
        <f>M50+N50</f>
        <v>83.66666666666667</v>
      </c>
      <c r="T50" s="2">
        <v>5</v>
      </c>
      <c r="U50" s="30"/>
      <c r="V50" s="32"/>
    </row>
    <row r="51" spans="1:22" ht="38.25">
      <c r="A51" s="2">
        <v>5</v>
      </c>
      <c r="B51" s="34" t="str">
        <f>VLOOKUP($A51,регістрація!$B:$W,2,FALSE)</f>
        <v>Волинська</v>
      </c>
      <c r="C51" s="34" t="str">
        <f>VLOOKUP($A51,регістрація!$B:$W,3,FALSE)</f>
        <v>Маневицький районний центр творчості дітей та юнацтва</v>
      </c>
      <c r="D51" s="10" t="str">
        <f>VLOOKUP($A51,регістрація!$B:$W,4,FALSE)</f>
        <v>Ясюк Микола Андрійович</v>
      </c>
      <c r="E51" s="10" t="str">
        <f>VLOOKUP($A51,регістрація!$B:$W,5,FALSE)</f>
        <v>водний</v>
      </c>
      <c r="F51" s="10" t="str">
        <f>VLOOKUP($A51,регістрація!$B:$W,7,FALSE)</f>
        <v>р. Стохід та Припять</v>
      </c>
      <c r="G51" s="10">
        <f>VLOOKUP($A51,регістрація!$B:$W,8,FALSE)</f>
        <v>12</v>
      </c>
      <c r="H51" s="10">
        <f>VLOOKUP($A51,'розг. оцінка'!$CF:$CO,4,FALSE)</f>
        <v>81</v>
      </c>
      <c r="I51" s="10">
        <f>VLOOKUP($A51,'розг. оцінка'!$CF:$CO,5,FALSE)</f>
        <v>80</v>
      </c>
      <c r="J51" s="10">
        <f>VLOOKUP($A51,'розг. оцінка'!$CF:$CO,6,FALSE)</f>
        <v>76</v>
      </c>
      <c r="K51" s="10"/>
      <c r="L51" s="10"/>
      <c r="M51" s="9">
        <f>(H51+I51+J51)/3</f>
        <v>79</v>
      </c>
      <c r="N51" s="10">
        <f>VLOOKUP(A51,регістрація!B:X,10,FALSE)</f>
        <v>0</v>
      </c>
      <c r="O51" s="10">
        <v>0.8</v>
      </c>
      <c r="P51" s="35">
        <f>(M51+N51)*O51</f>
        <v>63.2</v>
      </c>
      <c r="Q51" s="2">
        <v>2</v>
      </c>
      <c r="R51" s="9">
        <f>P51</f>
        <v>63.2</v>
      </c>
      <c r="S51" s="9">
        <f>M51+N51</f>
        <v>79</v>
      </c>
      <c r="T51" s="2">
        <v>6</v>
      </c>
      <c r="U51" s="30"/>
      <c r="V51" s="32"/>
    </row>
    <row r="52" spans="1:22" s="157" customFormat="1" ht="51">
      <c r="A52" s="88">
        <v>11</v>
      </c>
      <c r="B52" s="213" t="str">
        <f>VLOOKUP($A52,регістрація!$B:$W,2,FALSE)</f>
        <v>м. Київ</v>
      </c>
      <c r="C52" s="213" t="str">
        <f>VLOOKUP($A52,регістрація!$B:$W,3,FALSE)</f>
        <v>КПНЗ "Київський центр дитячо-юнацького туризму, краєзнавства та військово-патріотичного виховання"</v>
      </c>
      <c r="D52" s="86" t="str">
        <f>VLOOKUP($A52,регістрація!$B:$W,4,FALSE)</f>
        <v>Федорченко Ігор Іванович</v>
      </c>
      <c r="E52" s="86" t="str">
        <f>VLOOKUP($A52,регістрація!$B:$W,5,FALSE)</f>
        <v>водний</v>
      </c>
      <c r="F52" s="86" t="str">
        <f>VLOOKUP($A52,регістрація!$B:$W,7,FALSE)</f>
        <v>р. Дністер</v>
      </c>
      <c r="G52" s="86">
        <f>VLOOKUP($A52,регістрація!$B:$W,8,FALSE)</f>
        <v>12</v>
      </c>
      <c r="H52" s="86">
        <v>77</v>
      </c>
      <c r="I52" s="86">
        <v>80</v>
      </c>
      <c r="J52" s="86">
        <v>62</v>
      </c>
      <c r="K52" s="86"/>
      <c r="L52" s="86"/>
      <c r="M52" s="214">
        <f>(H52+I52+J52)/3</f>
        <v>73</v>
      </c>
      <c r="N52" s="86">
        <f>VLOOKUP(A52,регістрація!B:X,10,FALSE)</f>
        <v>3</v>
      </c>
      <c r="O52" s="86">
        <v>0.8</v>
      </c>
      <c r="P52" s="215">
        <f>(M52+N52)*O52</f>
        <v>60.800000000000004</v>
      </c>
      <c r="Q52" s="88">
        <v>25</v>
      </c>
      <c r="R52" s="214">
        <f>P52</f>
        <v>60.800000000000004</v>
      </c>
      <c r="S52" s="214">
        <f>M52+N52</f>
        <v>76</v>
      </c>
      <c r="T52" s="2">
        <v>7</v>
      </c>
      <c r="U52" s="30"/>
      <c r="V52" s="32"/>
    </row>
    <row r="53" spans="1:22" ht="18.75">
      <c r="A53" s="37" t="s">
        <v>342</v>
      </c>
      <c r="B53" s="60"/>
      <c r="C53" s="61"/>
      <c r="D53" s="22"/>
      <c r="E53" s="22"/>
      <c r="F53" s="22"/>
      <c r="G53" s="58">
        <f>SUM(G54:G59)</f>
        <v>62</v>
      </c>
      <c r="H53" s="22"/>
      <c r="I53" s="22"/>
      <c r="J53" s="22"/>
      <c r="K53" s="22"/>
      <c r="L53" s="22"/>
      <c r="M53" s="24"/>
      <c r="N53" s="22"/>
      <c r="O53" s="22"/>
      <c r="P53" s="41"/>
      <c r="Q53" s="19"/>
      <c r="R53" s="24"/>
      <c r="S53" s="24"/>
      <c r="T53" s="38" t="s">
        <v>115</v>
      </c>
      <c r="U53" s="30"/>
      <c r="V53" s="32"/>
    </row>
    <row r="54" spans="1:22" ht="51">
      <c r="A54" s="2">
        <v>21</v>
      </c>
      <c r="B54" s="34" t="str">
        <f>VLOOKUP($A54,регістрація!$B:$W,2,FALSE)</f>
        <v>Чернівецька</v>
      </c>
      <c r="C54" s="34" t="str">
        <f>VLOOKUP($A54,регістрація!$B:$W,3,FALSE)</f>
        <v>Новоселецький районний центр спортивного туризму, краєзнавства та екскурсій учнівської молоді</v>
      </c>
      <c r="D54" s="10" t="str">
        <f>VLOOKUP($A54,регістрація!$B:$W,4,FALSE)</f>
        <v>Княгницький Микола Іванович</v>
      </c>
      <c r="E54" s="10" t="str">
        <f>VLOOKUP($A54,регістрація!$B:$W,5,FALSE)</f>
        <v>водний</v>
      </c>
      <c r="F54" s="10" t="str">
        <f>VLOOKUP($A54,регістрація!$B:$W,7,FALSE)</f>
        <v>р. Черемош</v>
      </c>
      <c r="G54" s="10">
        <f>VLOOKUP($A54,регістрація!$B:$W,8,FALSE)</f>
        <v>8</v>
      </c>
      <c r="H54" s="10">
        <v>106</v>
      </c>
      <c r="I54" s="10">
        <v>126</v>
      </c>
      <c r="J54" s="10"/>
      <c r="K54" s="10"/>
      <c r="L54" s="10"/>
      <c r="M54" s="9">
        <f>(H54+I54+J54)/2</f>
        <v>116</v>
      </c>
      <c r="N54" s="10">
        <f>VLOOKUP(A54,регістрація!B:X,10,FALSE)</f>
        <v>3</v>
      </c>
      <c r="O54" s="10">
        <v>1</v>
      </c>
      <c r="P54" s="35">
        <f>(M54+N54)*O54</f>
        <v>119</v>
      </c>
      <c r="Q54" s="2">
        <v>23</v>
      </c>
      <c r="R54" s="9">
        <f>P54</f>
        <v>119</v>
      </c>
      <c r="S54" s="9">
        <f>M54+N54</f>
        <v>119</v>
      </c>
      <c r="T54" s="1" t="s">
        <v>116</v>
      </c>
      <c r="U54" s="30"/>
      <c r="V54" s="32"/>
    </row>
    <row r="55" spans="1:22" ht="51">
      <c r="A55" s="2">
        <v>73</v>
      </c>
      <c r="B55" s="34" t="str">
        <f>VLOOKUP($A55,регістрація!$B:$W,2,FALSE)</f>
        <v>Сумська</v>
      </c>
      <c r="C55" s="34" t="str">
        <f>VLOOKUP($A55,регістрація!$B:$W,3,FALSE)</f>
        <v>Сумський обласний центр позашкільної освіти та роботи з талановитою молоддю</v>
      </c>
      <c r="D55" s="10" t="str">
        <f>VLOOKUP($A55,регістрація!$B:$W,4,FALSE)</f>
        <v>Кондратенко Дмитро Євгенович</v>
      </c>
      <c r="E55" s="10" t="str">
        <f>VLOOKUP($A55,регістрація!$B:$W,5,FALSE)</f>
        <v>водний</v>
      </c>
      <c r="F55" s="10" t="str">
        <f>VLOOKUP($A55,регістрація!$B:$W,7,FALSE)</f>
        <v>р. Псел</v>
      </c>
      <c r="G55" s="10">
        <f>VLOOKUP($A55,регістрація!$B:$W,8,FALSE)</f>
        <v>10</v>
      </c>
      <c r="H55" s="10">
        <f>VLOOKUP($A55,'розг. оцінка'!$CF:$CO,4,FALSE)</f>
        <v>108</v>
      </c>
      <c r="I55" s="10">
        <f>VLOOKUP($A55,'розг. оцінка'!$CF:$CO,5,FALSE)</f>
        <v>111</v>
      </c>
      <c r="J55" s="10"/>
      <c r="K55" s="10"/>
      <c r="L55" s="10"/>
      <c r="M55" s="9">
        <f>(H55+I55+J55)/2</f>
        <v>109.5</v>
      </c>
      <c r="N55" s="10">
        <f>VLOOKUP(A55,регістрація!B:X,10,FALSE)</f>
        <v>3</v>
      </c>
      <c r="O55" s="10">
        <v>1</v>
      </c>
      <c r="P55" s="35">
        <f>(M55+N55)*O55</f>
        <v>112.5</v>
      </c>
      <c r="Q55" s="2">
        <v>17</v>
      </c>
      <c r="R55" s="9">
        <f>P55</f>
        <v>112.5</v>
      </c>
      <c r="S55" s="9">
        <f>M55+N55</f>
        <v>112.5</v>
      </c>
      <c r="T55" s="1" t="s">
        <v>117</v>
      </c>
      <c r="U55" s="30"/>
      <c r="V55" s="32"/>
    </row>
    <row r="56" spans="1:22" s="157" customFormat="1" ht="25.5">
      <c r="A56" s="2">
        <v>45</v>
      </c>
      <c r="B56" s="34" t="str">
        <f>VLOOKUP($A56,регістрація!$B:$W,2,FALSE)</f>
        <v>Миколаївська</v>
      </c>
      <c r="C56" s="34" t="str">
        <f>VLOOKUP($A56,регістрація!$B:$W,3,FALSE)</f>
        <v>МОЦТКЕ УМ</v>
      </c>
      <c r="D56" s="10" t="str">
        <f>VLOOKUP($A56,регістрація!$B:$W,4,FALSE)</f>
        <v>Мінаков Володимир Андрійович</v>
      </c>
      <c r="E56" s="10" t="str">
        <f>VLOOKUP($A56,регістрація!$B:$W,5,FALSE)</f>
        <v>водний</v>
      </c>
      <c r="F56" s="10" t="str">
        <f>VLOOKUP($A56,регістрація!$B:$W,7,FALSE)</f>
        <v>р. П. Буг</v>
      </c>
      <c r="G56" s="10">
        <f>VLOOKUP($A56,регістрація!$B:$W,8,FALSE)</f>
        <v>11</v>
      </c>
      <c r="H56" s="10">
        <f>VLOOKUP($A56,'розг. оцінка'!$CF:$CO,4,FALSE)</f>
        <v>116</v>
      </c>
      <c r="I56" s="10">
        <f>VLOOKUP($A56,'розг. оцінка'!$CF:$CO,5,FALSE)</f>
        <v>102</v>
      </c>
      <c r="J56" s="10"/>
      <c r="K56" s="10"/>
      <c r="L56" s="10"/>
      <c r="M56" s="9">
        <f>(H56+I56+J56)/2</f>
        <v>109</v>
      </c>
      <c r="N56" s="10">
        <f>VLOOKUP(A56,регістрація!B:X,10,FALSE)</f>
        <v>3</v>
      </c>
      <c r="O56" s="10">
        <v>1</v>
      </c>
      <c r="P56" s="35">
        <f>(M56+N56)*O56</f>
        <v>112</v>
      </c>
      <c r="Q56" s="2">
        <v>13</v>
      </c>
      <c r="R56" s="9">
        <f>P56</f>
        <v>112</v>
      </c>
      <c r="S56" s="9">
        <f>M56+N56</f>
        <v>112</v>
      </c>
      <c r="T56" s="1" t="s">
        <v>118</v>
      </c>
      <c r="U56" s="30"/>
      <c r="V56" s="32"/>
    </row>
    <row r="57" spans="1:22" ht="25.5">
      <c r="A57" s="2">
        <v>30</v>
      </c>
      <c r="B57" s="34" t="str">
        <f>VLOOKUP($A57,регістрація!$B:$W,2,FALSE)</f>
        <v>Харківська</v>
      </c>
      <c r="C57" s="34" t="str">
        <f>VLOOKUP($A57,регістрація!$B:$W,3,FALSE)</f>
        <v>Первомайська ЗОШ І-ІІІ ст. №5</v>
      </c>
      <c r="D57" s="10" t="str">
        <f>VLOOKUP($A57,регістрація!$B:$W,4,FALSE)</f>
        <v>Ковалик Олена Олександрівна</v>
      </c>
      <c r="E57" s="10" t="str">
        <f>VLOOKUP($A57,регістрація!$B:$W,5,FALSE)</f>
        <v>водний</v>
      </c>
      <c r="F57" s="10" t="str">
        <f>VLOOKUP($A57,регістрація!$B:$W,7,FALSE)</f>
        <v>р. Ворскла</v>
      </c>
      <c r="G57" s="10">
        <f>VLOOKUP($A57,регістрація!$B:$W,8,FALSE)</f>
        <v>12</v>
      </c>
      <c r="H57" s="10">
        <f>VLOOKUP($A57,'розг. оцінка'!$CF:$CO,4,FALSE)</f>
        <v>103</v>
      </c>
      <c r="I57" s="10">
        <f>VLOOKUP($A57,'розг. оцінка'!$CF:$CO,5,FALSE)</f>
        <v>109</v>
      </c>
      <c r="J57" s="10"/>
      <c r="K57" s="10"/>
      <c r="L57" s="10"/>
      <c r="M57" s="9">
        <f>(H57+I57+J57)/2</f>
        <v>106</v>
      </c>
      <c r="N57" s="10">
        <f>VLOOKUP(A57,регістрація!B:X,10,FALSE)</f>
        <v>3</v>
      </c>
      <c r="O57" s="10">
        <v>1</v>
      </c>
      <c r="P57" s="35">
        <f>(M57+N57)*O57</f>
        <v>109</v>
      </c>
      <c r="Q57" s="2">
        <v>19</v>
      </c>
      <c r="R57" s="9">
        <f>P57</f>
        <v>109</v>
      </c>
      <c r="S57" s="9">
        <f>M57+N57</f>
        <v>109</v>
      </c>
      <c r="T57" s="1">
        <v>4</v>
      </c>
      <c r="U57" s="30"/>
      <c r="V57" s="32"/>
    </row>
    <row r="58" spans="1:22" ht="51">
      <c r="A58" s="2">
        <v>9</v>
      </c>
      <c r="B58" s="34" t="str">
        <f>VLOOKUP($A58,регістрація!$B:$W,2,FALSE)</f>
        <v>Луганська</v>
      </c>
      <c r="C58" s="34" t="str">
        <f>VLOOKUP($A58,регістрація!$B:$W,3,FALSE)</f>
        <v>Комунальний заклад позашкільної освіти Центр туризму, краєзнавствата екскурсій учнівської молоді</v>
      </c>
      <c r="D58" s="10" t="str">
        <f>VLOOKUP($A58,регістрація!$B:$W,4,FALSE)</f>
        <v>Герасименко Олександр Володимирович</v>
      </c>
      <c r="E58" s="10" t="str">
        <f>VLOOKUP($A58,регістрація!$B:$W,5,FALSE)</f>
        <v>водний</v>
      </c>
      <c r="F58" s="10" t="str">
        <f>VLOOKUP($A58,регістрація!$B:$W,7,FALSE)</f>
        <v>р. С. Донець</v>
      </c>
      <c r="G58" s="10">
        <f>VLOOKUP($A58,регістрація!$B:$W,8,FALSE)</f>
        <v>11</v>
      </c>
      <c r="H58" s="10">
        <f>VLOOKUP($A58,'розг. оцінка'!$CF:$CO,4,FALSE)</f>
        <v>83</v>
      </c>
      <c r="I58" s="10">
        <f>VLOOKUP($A58,'розг. оцінка'!$CF:$CO,5,FALSE)</f>
        <v>109</v>
      </c>
      <c r="J58" s="10"/>
      <c r="K58" s="10"/>
      <c r="L58" s="10"/>
      <c r="M58" s="9">
        <f>(H58+I58+J58)/2</f>
        <v>96</v>
      </c>
      <c r="N58" s="10">
        <f>VLOOKUP(A58,регістрація!B:X,10,FALSE)</f>
        <v>3</v>
      </c>
      <c r="O58" s="10">
        <v>1</v>
      </c>
      <c r="P58" s="35">
        <f>(M58+N58)*O58</f>
        <v>99</v>
      </c>
      <c r="Q58" s="2">
        <v>11</v>
      </c>
      <c r="R58" s="9">
        <f>P58</f>
        <v>99</v>
      </c>
      <c r="S58" s="9">
        <f>M58+N58</f>
        <v>99</v>
      </c>
      <c r="T58" s="1">
        <v>5</v>
      </c>
      <c r="U58" s="30"/>
      <c r="V58" s="32"/>
    </row>
    <row r="59" spans="1:22" ht="38.25">
      <c r="A59" s="2">
        <v>65</v>
      </c>
      <c r="B59" s="34" t="str">
        <f>VLOOKUP($A59,регістрація!$B:$W,2,FALSE)</f>
        <v>Полтавська</v>
      </c>
      <c r="C59" s="34" t="str">
        <f>VLOOKUP($A59,регістрація!$B:$W,3,FALSE)</f>
        <v>Станція юних туристів імені Давида Гурамішвілі, Миргород</v>
      </c>
      <c r="D59" s="10" t="str">
        <f>VLOOKUP($A59,регістрація!$B:$W,4,FALSE)</f>
        <v>Ошека Олена Володимирівна</v>
      </c>
      <c r="E59" s="10" t="str">
        <f>VLOOKUP($A59,регістрація!$B:$W,5,FALSE)</f>
        <v>водний</v>
      </c>
      <c r="F59" s="10" t="str">
        <f>VLOOKUP($A59,регістрація!$B:$W,7,FALSE)</f>
        <v>Шацькі озера</v>
      </c>
      <c r="G59" s="10">
        <f>VLOOKUP($A59,регістрація!$B:$W,8,FALSE)</f>
        <v>10</v>
      </c>
      <c r="H59" s="10">
        <f>VLOOKUP($A59,'розг. оцінка'!$CF:$CO,4,FALSE)</f>
        <v>80</v>
      </c>
      <c r="I59" s="10">
        <f>VLOOKUP($A59,'розг. оцінка'!$CF:$CO,5,FALSE)</f>
        <v>112</v>
      </c>
      <c r="J59" s="10"/>
      <c r="K59" s="10"/>
      <c r="L59" s="10"/>
      <c r="M59" s="9">
        <f>(H59+I59+J59)/2</f>
        <v>96</v>
      </c>
      <c r="N59" s="10">
        <f>VLOOKUP(A59,регістрація!B:X,10,FALSE)</f>
        <v>3</v>
      </c>
      <c r="O59" s="10">
        <v>1</v>
      </c>
      <c r="P59" s="35">
        <f>(M59+N59)*O59</f>
        <v>99</v>
      </c>
      <c r="Q59" s="2">
        <v>15</v>
      </c>
      <c r="R59" s="9">
        <f>P59</f>
        <v>99</v>
      </c>
      <c r="S59" s="9">
        <f>M59+N59</f>
        <v>99</v>
      </c>
      <c r="T59" s="1">
        <v>5</v>
      </c>
      <c r="U59" s="30"/>
      <c r="V59" s="32"/>
    </row>
    <row r="60" spans="1:22" ht="18.75">
      <c r="A60" s="39" t="s">
        <v>395</v>
      </c>
      <c r="B60" s="60"/>
      <c r="C60" s="61"/>
      <c r="D60" s="22"/>
      <c r="E60" s="22"/>
      <c r="F60" s="22"/>
      <c r="G60" s="58">
        <f>SUM(G61:G64)</f>
        <v>43</v>
      </c>
      <c r="H60" s="22"/>
      <c r="I60" s="22"/>
      <c r="J60" s="22"/>
      <c r="K60" s="22"/>
      <c r="L60" s="22"/>
      <c r="M60" s="24"/>
      <c r="N60" s="22"/>
      <c r="O60" s="22"/>
      <c r="P60" s="41"/>
      <c r="Q60" s="19"/>
      <c r="R60" s="24"/>
      <c r="S60" s="24"/>
      <c r="T60" s="38" t="s">
        <v>115</v>
      </c>
      <c r="U60" s="30"/>
      <c r="V60" s="32"/>
    </row>
    <row r="61" spans="1:22" ht="51">
      <c r="A61" s="2">
        <v>44</v>
      </c>
      <c r="B61" s="34" t="str">
        <f>VLOOKUP($A61,регістрація!$B:$W,2,FALSE)</f>
        <v>Житомирська</v>
      </c>
      <c r="C61" s="34" t="str">
        <f>VLOOKUP($A61,регістрація!$B:$W,3,FALSE)</f>
        <v>Житомирський обласний центр туризму, краєзнавства, спорту та екскурсій учнівської молоді</v>
      </c>
      <c r="D61" s="10" t="str">
        <f>VLOOKUP($A61,регістрація!$B:$W,4,FALSE)</f>
        <v>Марченко Анатолій Іванович</v>
      </c>
      <c r="E61" s="10" t="str">
        <f>VLOOKUP($A61,регістрація!$B:$W,5,FALSE)</f>
        <v>водний</v>
      </c>
      <c r="F61" s="10" t="str">
        <f>VLOOKUP($A61,регістрація!$B:$W,7,FALSE)</f>
        <v>р. Черемош</v>
      </c>
      <c r="G61" s="10">
        <f>VLOOKUP($A61,регістрація!$B:$W,8,FALSE)</f>
        <v>8</v>
      </c>
      <c r="H61" s="10">
        <f>VLOOKUP($A61,'розг. оцінка'!$CF:$CO,4,FALSE)</f>
        <v>116</v>
      </c>
      <c r="I61" s="10">
        <f>VLOOKUP($A61,'розг. оцінка'!$CF:$CO,5,FALSE)</f>
        <v>107</v>
      </c>
      <c r="J61" s="10"/>
      <c r="K61" s="10"/>
      <c r="L61" s="10"/>
      <c r="M61" s="9">
        <f>SUM(H61:L61)/2</f>
        <v>111.5</v>
      </c>
      <c r="N61" s="10">
        <f>VLOOKUP(A61,регістрація!B:X,10,FALSE)</f>
        <v>3</v>
      </c>
      <c r="O61" s="10">
        <v>1.2</v>
      </c>
      <c r="P61" s="35">
        <f>(M61+N61)*O61</f>
        <v>137.4</v>
      </c>
      <c r="Q61" s="2">
        <v>5</v>
      </c>
      <c r="R61" s="9">
        <f>P61</f>
        <v>137.4</v>
      </c>
      <c r="S61" s="9">
        <f>M61+N61</f>
        <v>114.5</v>
      </c>
      <c r="T61" s="1" t="s">
        <v>116</v>
      </c>
      <c r="U61" s="30"/>
      <c r="V61" s="32"/>
    </row>
    <row r="62" spans="1:22" ht="25.5">
      <c r="A62" s="2">
        <v>46</v>
      </c>
      <c r="B62" s="34" t="str">
        <f>VLOOKUP($A62,регістрація!$B:$W,2,FALSE)</f>
        <v>Миколаївська</v>
      </c>
      <c r="C62" s="34" t="str">
        <f>VLOOKUP($A62,регістрація!$B:$W,3,FALSE)</f>
        <v>МОЦТКЕ УМ</v>
      </c>
      <c r="D62" s="10" t="str">
        <f>VLOOKUP($A62,регістрація!$B:$W,4,FALSE)</f>
        <v>Брагін Анатолій Леонідович</v>
      </c>
      <c r="E62" s="10" t="str">
        <f>VLOOKUP($A62,регістрація!$B:$W,5,FALSE)</f>
        <v>водний</v>
      </c>
      <c r="F62" s="10" t="str">
        <f>VLOOKUP($A62,регістрація!$B:$W,7,FALSE)</f>
        <v>р. П. Буг</v>
      </c>
      <c r="G62" s="10">
        <f>VLOOKUP($A62,регістрація!$B:$W,8,FALSE)</f>
        <v>10</v>
      </c>
      <c r="H62" s="10">
        <f>VLOOKUP($A62,'розг. оцінка'!$CF:$CO,4,FALSE)</f>
        <v>107</v>
      </c>
      <c r="I62" s="10">
        <f>VLOOKUP($A62,'розг. оцінка'!$CF:$CO,5,FALSE)</f>
        <v>107</v>
      </c>
      <c r="J62" s="10"/>
      <c r="K62" s="10"/>
      <c r="L62" s="10"/>
      <c r="M62" s="9">
        <f>SUM(H62:L62)/2</f>
        <v>107</v>
      </c>
      <c r="N62" s="10">
        <f>VLOOKUP(A62,регістрація!B:X,10,FALSE)</f>
        <v>3</v>
      </c>
      <c r="O62" s="10">
        <v>1.2</v>
      </c>
      <c r="P62" s="35">
        <f>(M62+N62)*O62</f>
        <v>132</v>
      </c>
      <c r="Q62" s="2">
        <v>13</v>
      </c>
      <c r="R62" s="9">
        <f>P62</f>
        <v>132</v>
      </c>
      <c r="S62" s="9">
        <f>M62+N62</f>
        <v>110</v>
      </c>
      <c r="T62" s="1" t="s">
        <v>117</v>
      </c>
      <c r="U62" s="30"/>
      <c r="V62" s="32"/>
    </row>
    <row r="63" spans="1:22" ht="51">
      <c r="A63" s="2">
        <v>24</v>
      </c>
      <c r="B63" s="34" t="str">
        <f>VLOOKUP($A63,регістрація!$B:$W,2,FALSE)</f>
        <v>Дніпропетровська</v>
      </c>
      <c r="C63" s="34" t="str">
        <f>VLOOKUP($A63,регістрація!$B:$W,3,FALSE)</f>
        <v>КЗ "Дніпропетровський дитячо-юнацький центр міжнародного співробітництва</v>
      </c>
      <c r="D63" s="10" t="str">
        <f>VLOOKUP($A63,регістрація!$B:$W,4,FALSE)</f>
        <v>Гордієнко Олексій Олексійович</v>
      </c>
      <c r="E63" s="10" t="str">
        <f>VLOOKUP($A63,регістрація!$B:$W,5,FALSE)</f>
        <v>водний</v>
      </c>
      <c r="F63" s="10" t="str">
        <f>VLOOKUP($A63,регістрація!$B:$W,7,FALSE)</f>
        <v>р. Рось</v>
      </c>
      <c r="G63" s="10">
        <f>VLOOKUP($A63,регістрація!$B:$W,8,FALSE)</f>
        <v>10</v>
      </c>
      <c r="H63" s="10">
        <f>VLOOKUP($A63,'розг. оцінка'!$CF:$CO,4,FALSE)</f>
        <v>115</v>
      </c>
      <c r="I63" s="10">
        <f>VLOOKUP($A63,'розг. оцінка'!$CF:$CO,5,FALSE)</f>
        <v>97</v>
      </c>
      <c r="J63" s="10"/>
      <c r="K63" s="10"/>
      <c r="L63" s="10"/>
      <c r="M63" s="9">
        <f>SUM(H63:L63)/2</f>
        <v>106</v>
      </c>
      <c r="N63" s="10">
        <f>VLOOKUP(A63,регістрація!B:X,10,FALSE)</f>
        <v>3</v>
      </c>
      <c r="O63" s="10">
        <v>1.2</v>
      </c>
      <c r="P63" s="35">
        <f>(M63+N63)*O63</f>
        <v>130.79999999999998</v>
      </c>
      <c r="Q63" s="2">
        <v>3</v>
      </c>
      <c r="R63" s="9">
        <f>P63</f>
        <v>130.79999999999998</v>
      </c>
      <c r="S63" s="9">
        <f>M63+N63</f>
        <v>109</v>
      </c>
      <c r="T63" s="1" t="s">
        <v>118</v>
      </c>
      <c r="U63" s="30"/>
      <c r="V63" s="32"/>
    </row>
    <row r="64" spans="1:22" ht="51">
      <c r="A64" s="2">
        <v>8</v>
      </c>
      <c r="B64" s="34" t="str">
        <f>VLOOKUP($A64,регістрація!$B:$W,2,FALSE)</f>
        <v>Луганська</v>
      </c>
      <c r="C64" s="34" t="str">
        <f>VLOOKUP($A64,регістрація!$B:$W,3,FALSE)</f>
        <v>Комунальний заклад позашкільної освіти Центр туризму, краєзнавствата екскурсій учнівської молоді</v>
      </c>
      <c r="D64" s="10" t="str">
        <f>VLOOKUP($A64,регістрація!$B:$W,4,FALSE)</f>
        <v>Борисова Лариса Леонідівна</v>
      </c>
      <c r="E64" s="10" t="str">
        <f>VLOOKUP($A64,регістрація!$B:$W,5,FALSE)</f>
        <v>водний</v>
      </c>
      <c r="F64" s="10" t="str">
        <f>VLOOKUP($A64,регістрація!$B:$W,7,FALSE)</f>
        <v>р. Черемош</v>
      </c>
      <c r="G64" s="10">
        <f>VLOOKUP($A64,регістрація!$B:$W,8,FALSE)</f>
        <v>15</v>
      </c>
      <c r="H64" s="10">
        <f>VLOOKUP($A64,'розг. оцінка'!$CF:$CO,4,FALSE)</f>
        <v>103</v>
      </c>
      <c r="I64" s="10">
        <f>VLOOKUP($A64,'розг. оцінка'!$CF:$CO,5,FALSE)</f>
        <v>97</v>
      </c>
      <c r="J64" s="10"/>
      <c r="K64" s="10"/>
      <c r="L64" s="10"/>
      <c r="M64" s="9">
        <f>SUM(H64:L64)/2</f>
        <v>100</v>
      </c>
      <c r="N64" s="10">
        <f>VLOOKUP(A64,регістрація!B:X,10,FALSE)</f>
        <v>3</v>
      </c>
      <c r="O64" s="10">
        <v>1.2</v>
      </c>
      <c r="P64" s="35">
        <f>(M64+N64)*O64</f>
        <v>123.6</v>
      </c>
      <c r="Q64" s="2">
        <v>11</v>
      </c>
      <c r="R64" s="9">
        <f>P64</f>
        <v>123.6</v>
      </c>
      <c r="S64" s="9">
        <f>M64+N64</f>
        <v>103</v>
      </c>
      <c r="T64" s="1">
        <v>4</v>
      </c>
      <c r="U64" s="30"/>
      <c r="V64" s="32"/>
    </row>
    <row r="65" spans="1:22" ht="18.75">
      <c r="A65" s="37" t="s">
        <v>343</v>
      </c>
      <c r="B65" s="60"/>
      <c r="C65" s="61"/>
      <c r="D65" s="22"/>
      <c r="E65" s="22"/>
      <c r="F65" s="22"/>
      <c r="G65" s="40">
        <f>SUM(G66:G74)</f>
        <v>75</v>
      </c>
      <c r="H65" s="22"/>
      <c r="I65" s="22"/>
      <c r="J65" s="22"/>
      <c r="K65" s="22"/>
      <c r="L65" s="22"/>
      <c r="M65" s="24"/>
      <c r="N65" s="22"/>
      <c r="O65" s="22"/>
      <c r="P65" s="41"/>
      <c r="Q65" s="19"/>
      <c r="R65" s="24"/>
      <c r="S65" s="24"/>
      <c r="T65" s="38" t="s">
        <v>115</v>
      </c>
      <c r="U65" s="30"/>
      <c r="V65" s="32"/>
    </row>
    <row r="66" spans="1:22" ht="38.25">
      <c r="A66" s="88">
        <v>79</v>
      </c>
      <c r="B66" s="213" t="str">
        <f>VLOOKUP($A66,регістрація!$B:$W,2,FALSE)</f>
        <v>Івано-Франківська</v>
      </c>
      <c r="C66" s="213" t="str">
        <f>VLOOKUP($A66,регістрація!$B:$W,3,FALSE)</f>
        <v>Богородчанська ЗОШ І-ІІІ ст. №2 Богородчанської районної ради</v>
      </c>
      <c r="D66" s="86" t="str">
        <f>VLOOKUP($A66,регістрація!$B:$W,4,FALSE)</f>
        <v>Багрій Роман Іванович</v>
      </c>
      <c r="E66" s="86" t="str">
        <f>VLOOKUP($A66,регістрація!$B:$W,5,FALSE)</f>
        <v>вело</v>
      </c>
      <c r="F66" s="86" t="str">
        <f>VLOOKUP($A66,регістрація!$B:$W,7,FALSE)</f>
        <v>Прикарпаття</v>
      </c>
      <c r="G66" s="86">
        <f>VLOOKUP($A66,регістрація!$B:$W,8,FALSE)</f>
        <v>8</v>
      </c>
      <c r="H66" s="86">
        <f>VLOOKUP($A66,'розг. оцінка'!$CF:$CO,4,FALSE)</f>
        <v>99</v>
      </c>
      <c r="I66" s="86">
        <f>VLOOKUP($A66,'розг. оцінка'!$CF:$CO,5,FALSE)</f>
        <v>111</v>
      </c>
      <c r="J66" s="86"/>
      <c r="K66" s="86"/>
      <c r="L66" s="86"/>
      <c r="M66" s="214">
        <f>SUM(H66:J66)/2</f>
        <v>105</v>
      </c>
      <c r="N66" s="86">
        <f>VLOOKUP(A66,регістрація!B:X,10,FALSE)</f>
        <v>3</v>
      </c>
      <c r="O66" s="86">
        <v>0.8</v>
      </c>
      <c r="P66" s="215">
        <f>(M66+N66)*O66</f>
        <v>86.4</v>
      </c>
      <c r="Q66" s="88">
        <v>8</v>
      </c>
      <c r="R66" s="214">
        <f>P66</f>
        <v>86.4</v>
      </c>
      <c r="S66" s="214">
        <f>M66+N66</f>
        <v>108</v>
      </c>
      <c r="T66" s="93" t="s">
        <v>116</v>
      </c>
      <c r="U66" s="30"/>
      <c r="V66" s="32"/>
    </row>
    <row r="67" spans="1:22" s="218" customFormat="1" ht="51">
      <c r="A67" s="2">
        <v>68</v>
      </c>
      <c r="B67" s="34" t="str">
        <f>VLOOKUP($A67,регістрація!$B:$W,2,FALSE)</f>
        <v>Сумська</v>
      </c>
      <c r="C67" s="34" t="str">
        <f>VLOOKUP($A67,регістрація!$B:$W,3,FALSE)</f>
        <v>Сумський обласний центр позашкільної освіти та роботи з талановитою молоддю</v>
      </c>
      <c r="D67" s="10" t="str">
        <f>VLOOKUP($A67,регістрація!$B:$W,4,FALSE)</f>
        <v>Філатов Ігор Миколайович</v>
      </c>
      <c r="E67" s="10" t="str">
        <f>VLOOKUP($A67,регістрація!$B:$W,5,FALSE)</f>
        <v>вело</v>
      </c>
      <c r="F67" s="10" t="str">
        <f>VLOOKUP($A67,регістрація!$B:$W,7,FALSE)</f>
        <v>Сумська область</v>
      </c>
      <c r="G67" s="10">
        <f>VLOOKUP($A67,регістрація!$B:$W,8,FALSE)</f>
        <v>8</v>
      </c>
      <c r="H67" s="10">
        <f>VLOOKUP($A67,'розг. оцінка'!$CF:$CO,4,FALSE)</f>
        <v>102</v>
      </c>
      <c r="I67" s="10">
        <f>VLOOKUP($A67,'розг. оцінка'!$CF:$CO,5,FALSE)</f>
        <v>104</v>
      </c>
      <c r="J67" s="10"/>
      <c r="K67" s="10"/>
      <c r="L67" s="10"/>
      <c r="M67" s="9">
        <f>SUM(H67:J67)/2</f>
        <v>103</v>
      </c>
      <c r="N67" s="10">
        <f>VLOOKUP(A67,регістрація!B:X,10,FALSE)</f>
        <v>3</v>
      </c>
      <c r="O67" s="10">
        <v>0.8</v>
      </c>
      <c r="P67" s="35">
        <f>(M67+N67)*O67</f>
        <v>84.80000000000001</v>
      </c>
      <c r="Q67" s="2">
        <v>17</v>
      </c>
      <c r="R67" s="9">
        <f>P67</f>
        <v>84.80000000000001</v>
      </c>
      <c r="S67" s="9">
        <f>M67+N67</f>
        <v>106</v>
      </c>
      <c r="T67" s="1" t="s">
        <v>117</v>
      </c>
      <c r="U67" s="216"/>
      <c r="V67" s="217"/>
    </row>
    <row r="68" spans="1:22" ht="38.25">
      <c r="A68" s="2">
        <v>47</v>
      </c>
      <c r="B68" s="34" t="str">
        <f>VLOOKUP($A68,регістрація!$B:$W,2,FALSE)</f>
        <v>Миколаївська</v>
      </c>
      <c r="C68" s="34" t="str">
        <f>VLOOKUP($A68,регістрація!$B:$W,3,FALSE)</f>
        <v>МОЦТКЕ УМ</v>
      </c>
      <c r="D68" s="10" t="str">
        <f>VLOOKUP($A68,регістрація!$B:$W,4,FALSE)</f>
        <v>Трощенко Володимир Олександрович</v>
      </c>
      <c r="E68" s="10" t="str">
        <f>VLOOKUP($A68,регістрація!$B:$W,5,FALSE)</f>
        <v>вело</v>
      </c>
      <c r="F68" s="10" t="str">
        <f>VLOOKUP($A68,регістрація!$B:$W,7,FALSE)</f>
        <v>Миколаївська область</v>
      </c>
      <c r="G68" s="10">
        <f>VLOOKUP($A68,регістрація!$B:$W,8,FALSE)</f>
        <v>8</v>
      </c>
      <c r="H68" s="10">
        <f>VLOOKUP($A68,'розг. оцінка'!$CF:$CO,4,FALSE)</f>
        <v>95</v>
      </c>
      <c r="I68" s="10">
        <f>VLOOKUP($A68,'розг. оцінка'!$CF:$CO,5,FALSE)</f>
        <v>108</v>
      </c>
      <c r="J68" s="10"/>
      <c r="K68" s="10"/>
      <c r="L68" s="10"/>
      <c r="M68" s="9">
        <f>SUM(H68:J68)/2</f>
        <v>101.5</v>
      </c>
      <c r="N68" s="10">
        <f>VLOOKUP(A68,регістрація!B:X,10,FALSE)</f>
        <v>3</v>
      </c>
      <c r="O68" s="10">
        <v>0.8</v>
      </c>
      <c r="P68" s="35">
        <f>(M68+N68)*O68</f>
        <v>83.60000000000001</v>
      </c>
      <c r="Q68" s="2">
        <v>13</v>
      </c>
      <c r="R68" s="9">
        <f>P68</f>
        <v>83.60000000000001</v>
      </c>
      <c r="S68" s="9">
        <f>M68+N68</f>
        <v>104.5</v>
      </c>
      <c r="T68" s="1" t="s">
        <v>118</v>
      </c>
      <c r="U68" s="30"/>
      <c r="V68" s="32"/>
    </row>
    <row r="69" spans="1:22" ht="38.25">
      <c r="A69" s="2">
        <v>54</v>
      </c>
      <c r="B69" s="34" t="str">
        <f>VLOOKUP($A69,регістрація!$B:$W,2,FALSE)</f>
        <v>Херсонська</v>
      </c>
      <c r="C69" s="34" t="str">
        <f>VLOOKUP($A69,регістрація!$B:$W,3,FALSE)</f>
        <v>Скадовський центр дитячої та юнацької творчості</v>
      </c>
      <c r="D69" s="10" t="str">
        <f>VLOOKUP($A69,регістрація!$B:$W,4,FALSE)</f>
        <v>Суровенний Олександр Володимирович</v>
      </c>
      <c r="E69" s="10" t="str">
        <f>VLOOKUP($A69,регістрація!$B:$W,5,FALSE)</f>
        <v>вело</v>
      </c>
      <c r="F69" s="10" t="str">
        <f>VLOOKUP($A69,регістрація!$B:$W,7,FALSE)</f>
        <v>Херсонська область</v>
      </c>
      <c r="G69" s="10">
        <f>VLOOKUP($A69,регістрація!$B:$W,8,FALSE)</f>
        <v>8</v>
      </c>
      <c r="H69" s="10">
        <f>VLOOKUP($A69,'розг. оцінка'!$CF:$CO,4,FALSE)</f>
        <v>80</v>
      </c>
      <c r="I69" s="10">
        <f>VLOOKUP($A69,'розг. оцінка'!$CF:$CO,5,FALSE)</f>
        <v>108</v>
      </c>
      <c r="J69" s="10"/>
      <c r="K69" s="10"/>
      <c r="L69" s="10"/>
      <c r="M69" s="9">
        <f>SUM(H69:J69)/2</f>
        <v>94</v>
      </c>
      <c r="N69" s="10">
        <f>VLOOKUP(A69,регістрація!B:X,10,FALSE)</f>
        <v>3</v>
      </c>
      <c r="O69" s="10">
        <v>0.8</v>
      </c>
      <c r="P69" s="35">
        <f>(M69+N69)*O69</f>
        <v>77.60000000000001</v>
      </c>
      <c r="Q69" s="2">
        <v>20</v>
      </c>
      <c r="R69" s="9">
        <f>P69</f>
        <v>77.60000000000001</v>
      </c>
      <c r="S69" s="9">
        <f>M69+N69</f>
        <v>97</v>
      </c>
      <c r="T69" s="1">
        <v>4</v>
      </c>
      <c r="U69" s="30"/>
      <c r="V69" s="32"/>
    </row>
    <row r="70" spans="1:22" ht="38.25">
      <c r="A70" s="2">
        <v>7</v>
      </c>
      <c r="B70" s="34" t="str">
        <f>VLOOKUP($A70,регістрація!$B:$W,2,FALSE)</f>
        <v>Луганська</v>
      </c>
      <c r="C70" s="34" t="str">
        <f>VLOOKUP($A70,регістрація!$B:$W,3,FALSE)</f>
        <v>Луганський обласний центр дитячо-юнацького туризму та краєзнавства</v>
      </c>
      <c r="D70" s="10" t="str">
        <f>VLOOKUP($A70,регістрація!$B:$W,4,FALSE)</f>
        <v>Слухай Валентин Володимирович</v>
      </c>
      <c r="E70" s="10" t="str">
        <f>VLOOKUP($A70,регістрація!$B:$W,5,FALSE)</f>
        <v>вело</v>
      </c>
      <c r="F70" s="10" t="str">
        <f>VLOOKUP($A70,регістрація!$B:$W,7,FALSE)</f>
        <v>Луганська область</v>
      </c>
      <c r="G70" s="10">
        <f>VLOOKUP($A70,регістрація!$B:$W,8,FALSE)</f>
        <v>8</v>
      </c>
      <c r="H70" s="10">
        <f>VLOOKUP($A70,'розг. оцінка'!$CF:$CO,4,FALSE)</f>
        <v>89</v>
      </c>
      <c r="I70" s="10">
        <f>VLOOKUP($A70,'розг. оцінка'!$CF:$CO,5,FALSE)</f>
        <v>98</v>
      </c>
      <c r="J70" s="10"/>
      <c r="K70" s="10"/>
      <c r="L70" s="10"/>
      <c r="M70" s="9">
        <f>SUM(H70:J70)/2</f>
        <v>93.5</v>
      </c>
      <c r="N70" s="10">
        <f>VLOOKUP(A70,регістрація!B:X,10,FALSE)</f>
        <v>3</v>
      </c>
      <c r="O70" s="10">
        <v>0.8</v>
      </c>
      <c r="P70" s="35">
        <f>(M70+N70)*O70</f>
        <v>77.2</v>
      </c>
      <c r="Q70" s="2">
        <v>11</v>
      </c>
      <c r="R70" s="9">
        <f>P70</f>
        <v>77.2</v>
      </c>
      <c r="S70" s="9">
        <f>M70+N70</f>
        <v>96.5</v>
      </c>
      <c r="T70" s="1">
        <v>5</v>
      </c>
      <c r="U70" s="30"/>
      <c r="V70" s="32"/>
    </row>
    <row r="71" spans="1:22" ht="38.25">
      <c r="A71" s="2">
        <v>36</v>
      </c>
      <c r="B71" s="34" t="str">
        <f>VLOOKUP($A71,регістрація!$B:$W,2,FALSE)</f>
        <v>Кіровоградська</v>
      </c>
      <c r="C71" s="34" t="str">
        <f>VLOOKUP($A71,регістрація!$B:$W,3,FALSE)</f>
        <v>Будинок дитячої та юнацької творчості Олександрійської міської ради</v>
      </c>
      <c r="D71" s="10" t="str">
        <f>VLOOKUP($A71,регістрація!$B:$W,4,FALSE)</f>
        <v>Мажаєв Андріан Юрійович</v>
      </c>
      <c r="E71" s="10" t="str">
        <f>VLOOKUP($A71,регістрація!$B:$W,5,FALSE)</f>
        <v>вело</v>
      </c>
      <c r="F71" s="10" t="str">
        <f>VLOOKUP($A71,регістрація!$B:$W,7,FALSE)</f>
        <v>Кіровоградська область</v>
      </c>
      <c r="G71" s="10">
        <f>VLOOKUP($A71,регістрація!$B:$W,8,FALSE)</f>
        <v>9</v>
      </c>
      <c r="H71" s="10">
        <f>VLOOKUP($A71,'розг. оцінка'!$CF:$CO,4,FALSE)</f>
        <v>83</v>
      </c>
      <c r="I71" s="10">
        <f>VLOOKUP($A71,'розг. оцінка'!$CF:$CO,5,FALSE)</f>
        <v>85</v>
      </c>
      <c r="J71" s="10"/>
      <c r="K71" s="10"/>
      <c r="L71" s="10"/>
      <c r="M71" s="9">
        <f>SUM(H71:J71)/2</f>
        <v>84</v>
      </c>
      <c r="N71" s="10">
        <f>VLOOKUP(A71,регістрація!B:X,10,FALSE)</f>
        <v>3</v>
      </c>
      <c r="O71" s="10">
        <v>0.8</v>
      </c>
      <c r="P71" s="35">
        <f>(M71+N71)*O71</f>
        <v>69.60000000000001</v>
      </c>
      <c r="Q71" s="2">
        <v>10</v>
      </c>
      <c r="R71" s="9">
        <f>P71</f>
        <v>69.60000000000001</v>
      </c>
      <c r="S71" s="9">
        <f>M71+N71</f>
        <v>87</v>
      </c>
      <c r="T71" s="1">
        <v>6</v>
      </c>
      <c r="U71" s="30"/>
      <c r="V71" s="32"/>
    </row>
    <row r="72" spans="1:22" s="218" customFormat="1" ht="51">
      <c r="A72" s="2">
        <v>38</v>
      </c>
      <c r="B72" s="34" t="str">
        <f>VLOOKUP($A72,регістрація!$B:$W,2,FALSE)</f>
        <v>Запорізька</v>
      </c>
      <c r="C72" s="34" t="str">
        <f>VLOOKUP($A72,регістрація!$B:$W,3,FALSE)</f>
        <v>КУ Вербівська загальноосвітня школа І-ІІІ ст. Городищенської районної ради Запорізької області</v>
      </c>
      <c r="D72" s="10" t="str">
        <f>VLOOKUP($A72,регістрація!$B:$W,4,FALSE)</f>
        <v>Дібровський Олексій Володимирович</v>
      </c>
      <c r="E72" s="10" t="str">
        <f>VLOOKUP($A72,регістрація!$B:$W,5,FALSE)</f>
        <v>вело</v>
      </c>
      <c r="F72" s="10" t="str">
        <f>VLOOKUP($A72,регістрація!$B:$W,7,FALSE)</f>
        <v>Запорізька  область</v>
      </c>
      <c r="G72" s="10">
        <f>VLOOKUP($A72,регістрація!$B:$W,8,FALSE)</f>
        <v>9</v>
      </c>
      <c r="H72" s="10">
        <f>VLOOKUP($A72,'розг. оцінка'!$CF:$CO,4,FALSE)</f>
        <v>80</v>
      </c>
      <c r="I72" s="10">
        <f>VLOOKUP($A72,'розг. оцінка'!$CF:$CO,5,FALSE)</f>
        <v>86</v>
      </c>
      <c r="J72" s="10"/>
      <c r="K72" s="10"/>
      <c r="L72" s="10"/>
      <c r="M72" s="9">
        <f>SUM(H72:J72)/2</f>
        <v>83</v>
      </c>
      <c r="N72" s="10">
        <f>VLOOKUP(A72,регістрація!B:X,10,FALSE)</f>
        <v>3</v>
      </c>
      <c r="O72" s="10">
        <v>0.8</v>
      </c>
      <c r="P72" s="35">
        <f>(M72+N72)*O72</f>
        <v>68.8</v>
      </c>
      <c r="Q72" s="2">
        <v>7</v>
      </c>
      <c r="R72" s="9">
        <f>P72</f>
        <v>68.8</v>
      </c>
      <c r="S72" s="9">
        <f>M72+N72</f>
        <v>86</v>
      </c>
      <c r="T72" s="1">
        <v>7</v>
      </c>
      <c r="U72" s="216"/>
      <c r="V72" s="217"/>
    </row>
    <row r="73" spans="1:22" ht="51">
      <c r="A73" s="88">
        <v>64</v>
      </c>
      <c r="B73" s="213" t="str">
        <f>VLOOKUP($A73,регістрація!$B:$W,2,FALSE)</f>
        <v>Полтавська</v>
      </c>
      <c r="C73" s="213" t="str">
        <f>VLOOKUP($A73,регістрація!$B:$W,3,FALSE)</f>
        <v>Будинок дитячої та юнацької творчості Пирятинської районної державної адміністрації</v>
      </c>
      <c r="D73" s="86" t="str">
        <f>VLOOKUP($A73,регістрація!$B:$W,4,FALSE)</f>
        <v>Кабушка Сергій Васильович</v>
      </c>
      <c r="E73" s="86" t="str">
        <f>VLOOKUP($A73,регістрація!$B:$W,5,FALSE)</f>
        <v>вело</v>
      </c>
      <c r="F73" s="86" t="str">
        <f>VLOOKUP($A73,регістрація!$B:$W,7,FALSE)</f>
        <v>Полтавська область</v>
      </c>
      <c r="G73" s="86">
        <f>VLOOKUP($A73,регістрація!$B:$W,8,FALSE)</f>
        <v>8</v>
      </c>
      <c r="H73" s="86">
        <f>VLOOKUP($A73,'розг. оцінка'!$CF:$CO,4,FALSE)</f>
        <v>77</v>
      </c>
      <c r="I73" s="86">
        <f>VLOOKUP($A73,'розг. оцінка'!$CF:$CO,5,FALSE)</f>
        <v>85</v>
      </c>
      <c r="J73" s="86"/>
      <c r="K73" s="86"/>
      <c r="L73" s="86"/>
      <c r="M73" s="214">
        <f>SUM(H73:J73)/2</f>
        <v>81</v>
      </c>
      <c r="N73" s="86">
        <f>VLOOKUP(A73,регістрація!B:X,10,FALSE)</f>
        <v>3</v>
      </c>
      <c r="O73" s="86">
        <v>0.8</v>
      </c>
      <c r="P73" s="215">
        <f>(M73+N73)*O73</f>
        <v>67.2</v>
      </c>
      <c r="Q73" s="88">
        <v>15</v>
      </c>
      <c r="R73" s="214">
        <f>P73</f>
        <v>67.2</v>
      </c>
      <c r="S73" s="214">
        <f>M73+N73</f>
        <v>84</v>
      </c>
      <c r="T73" s="93">
        <v>8</v>
      </c>
      <c r="U73" s="30"/>
      <c r="V73" s="32"/>
    </row>
    <row r="74" spans="1:22" s="218" customFormat="1" ht="63.75">
      <c r="A74" s="188">
        <v>26</v>
      </c>
      <c r="B74" s="189" t="str">
        <f>VLOOKUP($A74,регістрація!$B:$W,2,FALSE)</f>
        <v>Дніпропетровська</v>
      </c>
      <c r="C74" s="189" t="str">
        <f>VLOOKUP($A74,регістрація!$B:$W,3,FALSE)</f>
        <v>КПНЗ "Центр туризму, ераєзнавства та екскурсій учнівської молоді Інгулецького району" Криворізької міської ради</v>
      </c>
      <c r="D74" s="190" t="str">
        <f>VLOOKUP($A74,регістрація!$B:$W,4,FALSE)</f>
        <v>Камінський Юрій Михайлович</v>
      </c>
      <c r="E74" s="190" t="str">
        <f>VLOOKUP($A74,регістрація!$B:$W,5,FALSE)</f>
        <v>вело</v>
      </c>
      <c r="F74" s="190" t="str">
        <f>VLOOKUP($A74,регістрація!$B:$W,7,FALSE)</f>
        <v>Дніпропетровська область</v>
      </c>
      <c r="G74" s="190">
        <f>VLOOKUP($A74,регістрація!$B:$W,8,FALSE)</f>
        <v>9</v>
      </c>
      <c r="H74" s="190">
        <v>0</v>
      </c>
      <c r="I74" s="190">
        <v>0</v>
      </c>
      <c r="J74" s="190"/>
      <c r="K74" s="190"/>
      <c r="L74" s="190"/>
      <c r="M74" s="191">
        <v>0</v>
      </c>
      <c r="N74" s="190">
        <v>0</v>
      </c>
      <c r="O74" s="190">
        <v>0.8</v>
      </c>
      <c r="P74" s="192">
        <f>(M74+N74)*O74</f>
        <v>0</v>
      </c>
      <c r="Q74" s="188">
        <v>3</v>
      </c>
      <c r="R74" s="191">
        <f>P74</f>
        <v>0</v>
      </c>
      <c r="S74" s="191">
        <f>M74+N74</f>
        <v>0</v>
      </c>
      <c r="T74" s="193" t="s">
        <v>388</v>
      </c>
      <c r="U74" s="216"/>
      <c r="V74" s="217"/>
    </row>
    <row r="75" spans="1:22" ht="18.75">
      <c r="A75" s="39" t="s">
        <v>164</v>
      </c>
      <c r="B75" s="60"/>
      <c r="C75" s="61"/>
      <c r="D75" s="22"/>
      <c r="E75" s="22"/>
      <c r="F75" s="22"/>
      <c r="G75" s="40">
        <f>SUM(G76:G82)</f>
        <v>62</v>
      </c>
      <c r="H75" s="10"/>
      <c r="I75" s="10"/>
      <c r="J75" s="10"/>
      <c r="K75" s="22"/>
      <c r="L75" s="22"/>
      <c r="M75" s="24"/>
      <c r="N75" s="22"/>
      <c r="O75" s="22"/>
      <c r="P75" s="41"/>
      <c r="Q75" s="19"/>
      <c r="R75" s="24"/>
      <c r="S75" s="24"/>
      <c r="T75" s="38" t="s">
        <v>115</v>
      </c>
      <c r="U75" s="30"/>
      <c r="V75" s="32"/>
    </row>
    <row r="76" spans="1:22" ht="38.25">
      <c r="A76" s="2">
        <v>55</v>
      </c>
      <c r="B76" s="34" t="str">
        <f>VLOOKUP($A76,регістрація!$B:$W,2,FALSE)</f>
        <v>Херсонська</v>
      </c>
      <c r="C76" s="34" t="str">
        <f>VLOOKUP($A76,регістрація!$B:$W,3,FALSE)</f>
        <v>Херсонський центр позашкільної роботи Херсонської міської ради</v>
      </c>
      <c r="D76" s="10" t="str">
        <f>VLOOKUP($A76,регістрація!$B:$W,4,FALSE)</f>
        <v>Волков Олександр Леонідович</v>
      </c>
      <c r="E76" s="10" t="str">
        <f>VLOOKUP($A76,регістрація!$B:$W,5,FALSE)</f>
        <v>вело</v>
      </c>
      <c r="F76" s="10" t="str">
        <f>VLOOKUP($A76,регістрація!$B:$W,7,FALSE)</f>
        <v>Херсонська область</v>
      </c>
      <c r="G76" s="10">
        <f>VLOOKUP($A76,регістрація!$B:$W,8,FALSE)</f>
        <v>8</v>
      </c>
      <c r="H76" s="10">
        <f>VLOOKUP($A76,'розг. оцінка'!$CF:$CO,4,FALSE)</f>
        <v>97</v>
      </c>
      <c r="I76" s="10">
        <f>VLOOKUP($A76,'розг. оцінка'!$CF:$CO,5,FALSE)</f>
        <v>115</v>
      </c>
      <c r="J76" s="10">
        <f>VLOOKUP($A76,'розг. оцінка'!$CF:$CO,6,FALSE)</f>
        <v>111</v>
      </c>
      <c r="K76" s="10"/>
      <c r="L76" s="10"/>
      <c r="M76" s="9">
        <f>SUM(H76+I76+J76)/3</f>
        <v>107.66666666666667</v>
      </c>
      <c r="N76" s="10">
        <f>VLOOKUP(A76,регістрація!B:X,10,FALSE)</f>
        <v>3</v>
      </c>
      <c r="O76" s="10">
        <v>1</v>
      </c>
      <c r="P76" s="35">
        <f>(M76+N76)*O76</f>
        <v>110.66666666666667</v>
      </c>
      <c r="Q76" s="2">
        <v>20</v>
      </c>
      <c r="R76" s="9">
        <f>P76</f>
        <v>110.66666666666667</v>
      </c>
      <c r="S76" s="9">
        <f>M76+N76</f>
        <v>110.66666666666667</v>
      </c>
      <c r="T76" s="1" t="s">
        <v>116</v>
      </c>
      <c r="U76" s="30"/>
      <c r="V76" s="32"/>
    </row>
    <row r="77" spans="1:22" ht="51">
      <c r="A77" s="2">
        <v>69</v>
      </c>
      <c r="B77" s="34" t="str">
        <f>VLOOKUP($A77,регістрація!$B:$W,2,FALSE)</f>
        <v>Сумська</v>
      </c>
      <c r="C77" s="34" t="str">
        <f>VLOOKUP($A77,регістрація!$B:$W,3,FALSE)</f>
        <v>Сумський обласний центр позашкільної освіти та роботи з талановитою молоддю</v>
      </c>
      <c r="D77" s="10" t="str">
        <f>VLOOKUP($A77,регістрація!$B:$W,4,FALSE)</f>
        <v>Сталинський Валентин Олексійович</v>
      </c>
      <c r="E77" s="10" t="str">
        <f>VLOOKUP($A77,регістрація!$B:$W,5,FALSE)</f>
        <v>вело</v>
      </c>
      <c r="F77" s="10" t="str">
        <f>VLOOKUP($A77,регістрація!$B:$W,7,FALSE)</f>
        <v>Сумська область</v>
      </c>
      <c r="G77" s="10">
        <f>VLOOKUP($A77,регістрація!$B:$W,8,FALSE)</f>
        <v>10</v>
      </c>
      <c r="H77" s="10">
        <f>VLOOKUP($A77,'розг. оцінка'!$CF:$CO,4,FALSE)</f>
        <v>103</v>
      </c>
      <c r="I77" s="10">
        <f>VLOOKUP($A77,'розг. оцінка'!$CF:$CO,5,FALSE)</f>
        <v>99</v>
      </c>
      <c r="J77" s="10">
        <f>VLOOKUP($A77,'розг. оцінка'!$CF:$CO,6,FALSE)</f>
        <v>113</v>
      </c>
      <c r="K77" s="10"/>
      <c r="L77" s="10"/>
      <c r="M77" s="9">
        <f>SUM(H77+I77+J77)/3</f>
        <v>105</v>
      </c>
      <c r="N77" s="10">
        <f>VLOOKUP(A77,регістрація!B:X,10,FALSE)</f>
        <v>3</v>
      </c>
      <c r="O77" s="10">
        <v>1</v>
      </c>
      <c r="P77" s="35">
        <f>(M77+N77)*O77</f>
        <v>108</v>
      </c>
      <c r="Q77" s="2">
        <v>17</v>
      </c>
      <c r="R77" s="9">
        <f>P77</f>
        <v>108</v>
      </c>
      <c r="S77" s="9">
        <f>M77+N77</f>
        <v>108</v>
      </c>
      <c r="T77" s="1" t="s">
        <v>117</v>
      </c>
      <c r="U77" s="30"/>
      <c r="V77" s="32"/>
    </row>
    <row r="78" spans="1:22" ht="25.5">
      <c r="A78" s="2">
        <v>48</v>
      </c>
      <c r="B78" s="34" t="str">
        <f>VLOOKUP($A78,регістрація!$B:$W,2,FALSE)</f>
        <v>Миколаївська</v>
      </c>
      <c r="C78" s="34" t="str">
        <f>VLOOKUP($A78,регістрація!$B:$W,3,FALSE)</f>
        <v>МОЦТКЕ УМ</v>
      </c>
      <c r="D78" s="10" t="str">
        <f>VLOOKUP($A78,регістрація!$B:$W,4,FALSE)</f>
        <v>Мартинов Сергій Володимирович</v>
      </c>
      <c r="E78" s="10" t="str">
        <f>VLOOKUP($A78,регістрація!$B:$W,5,FALSE)</f>
        <v>вело</v>
      </c>
      <c r="F78" s="10" t="str">
        <f>VLOOKUP($A78,регістрація!$B:$W,7,FALSE)</f>
        <v>Миколаївська область</v>
      </c>
      <c r="G78" s="10">
        <f>VLOOKUP($A78,регістрація!$B:$W,8,FALSE)</f>
        <v>8</v>
      </c>
      <c r="H78" s="10">
        <f>VLOOKUP($A78,'розг. оцінка'!$CF:$CO,4,FALSE)</f>
        <v>111</v>
      </c>
      <c r="I78" s="10">
        <f>VLOOKUP($A78,'розг. оцінка'!$CF:$CO,5,FALSE)</f>
        <v>93</v>
      </c>
      <c r="J78" s="10">
        <f>VLOOKUP($A78,'розг. оцінка'!$CF:$CO,6,FALSE)</f>
        <v>97</v>
      </c>
      <c r="K78" s="10"/>
      <c r="L78" s="10"/>
      <c r="M78" s="9">
        <f>SUM(H78+I78+J78)/3</f>
        <v>100.33333333333333</v>
      </c>
      <c r="N78" s="10">
        <f>VLOOKUP(A78,регістрація!B:X,10,FALSE)</f>
        <v>3</v>
      </c>
      <c r="O78" s="10">
        <v>1</v>
      </c>
      <c r="P78" s="35">
        <f>(M78+N78)*O78</f>
        <v>103.33333333333333</v>
      </c>
      <c r="Q78" s="2">
        <v>13</v>
      </c>
      <c r="R78" s="9">
        <f>P78</f>
        <v>103.33333333333333</v>
      </c>
      <c r="S78" s="9">
        <f>M78+N78</f>
        <v>103.33333333333333</v>
      </c>
      <c r="T78" s="1" t="s">
        <v>118</v>
      </c>
      <c r="U78" s="30"/>
      <c r="V78" s="32"/>
    </row>
    <row r="79" spans="1:22" ht="38.25">
      <c r="A79" s="2">
        <v>39</v>
      </c>
      <c r="B79" s="34" t="str">
        <f>VLOOKUP($A79,регістрація!$B:$W,2,FALSE)</f>
        <v>Запорізька</v>
      </c>
      <c r="C79" s="34" t="str">
        <f>VLOOKUP($A79,регістрація!$B:$W,3,FALSE)</f>
        <v>КЗ "Центр туризму" ЗОР</v>
      </c>
      <c r="D79" s="10" t="str">
        <f>VLOOKUP($A79,регістрація!$B:$W,4,FALSE)</f>
        <v>Нагорний Лев Іванович</v>
      </c>
      <c r="E79" s="10" t="str">
        <f>VLOOKUP($A79,регістрація!$B:$W,5,FALSE)</f>
        <v>вело</v>
      </c>
      <c r="F79" s="10" t="str">
        <f>VLOOKUP($A79,регістрація!$B:$W,7,FALSE)</f>
        <v>Запорізька та Дніпропетровська області</v>
      </c>
      <c r="G79" s="10">
        <f>VLOOKUP($A79,регістрація!$B:$W,8,FALSE)</f>
        <v>8</v>
      </c>
      <c r="H79" s="10">
        <f>VLOOKUP($A79,'розг. оцінка'!$CF:$CO,4,FALSE)</f>
        <v>88</v>
      </c>
      <c r="I79" s="10">
        <f>VLOOKUP($A79,'розг. оцінка'!$CF:$CO,5,FALSE)</f>
        <v>110</v>
      </c>
      <c r="J79" s="10">
        <f>VLOOKUP($A79,'розг. оцінка'!$CF:$CO,6,FALSE)</f>
        <v>98</v>
      </c>
      <c r="K79" s="10"/>
      <c r="L79" s="10"/>
      <c r="M79" s="9">
        <f>SUM(H79+I79+J79)/3</f>
        <v>98.66666666666667</v>
      </c>
      <c r="N79" s="10">
        <f>VLOOKUP(A79,регістрація!B:X,10,FALSE)</f>
        <v>3</v>
      </c>
      <c r="O79" s="10">
        <v>1</v>
      </c>
      <c r="P79" s="35">
        <f>(M79+N79)*O79</f>
        <v>101.66666666666667</v>
      </c>
      <c r="Q79" s="2">
        <v>7</v>
      </c>
      <c r="R79" s="9">
        <f>P79</f>
        <v>101.66666666666667</v>
      </c>
      <c r="S79" s="9">
        <f>M79+N79</f>
        <v>101.66666666666667</v>
      </c>
      <c r="T79" s="1">
        <v>4</v>
      </c>
      <c r="U79" s="30"/>
      <c r="V79" s="32"/>
    </row>
    <row r="80" spans="1:22" ht="51">
      <c r="A80" s="2">
        <v>15</v>
      </c>
      <c r="B80" s="34" t="str">
        <f>VLOOKUP($A80,регістрація!$B:$W,2,FALSE)</f>
        <v>Хмельницька</v>
      </c>
      <c r="C80" s="34" t="str">
        <f>VLOOKUP($A80,регістрація!$B:$W,3,FALSE)</f>
        <v>Кам'янець-Подільське позашкільне навчально-виховне об'єднання</v>
      </c>
      <c r="D80" s="10" t="str">
        <f>VLOOKUP($A80,регістрація!$B:$W,4,FALSE)</f>
        <v>Полевий Юрій Богданович</v>
      </c>
      <c r="E80" s="10" t="str">
        <f>VLOOKUP($A80,регістрація!$B:$W,5,FALSE)</f>
        <v>вело</v>
      </c>
      <c r="F80" s="10" t="str">
        <f>VLOOKUP($A80,регістрація!$B:$W,7,FALSE)</f>
        <v>Хмельницька та Тернопільська області</v>
      </c>
      <c r="G80" s="10">
        <f>VLOOKUP($A80,регістрація!$B:$W,8,FALSE)</f>
        <v>11</v>
      </c>
      <c r="H80" s="10">
        <f>VLOOKUP($A80,'розг. оцінка'!$CF:$CO,4,FALSE)</f>
        <v>96</v>
      </c>
      <c r="I80" s="10">
        <f>VLOOKUP($A80,'розг. оцінка'!$CF:$CO,5,FALSE)</f>
        <v>93</v>
      </c>
      <c r="J80" s="10">
        <f>VLOOKUP($A80,'розг. оцінка'!$CF:$CO,6,FALSE)</f>
        <v>90</v>
      </c>
      <c r="K80" s="10"/>
      <c r="L80" s="10"/>
      <c r="M80" s="9">
        <f>SUM(H80+I80+J80)/3</f>
        <v>93</v>
      </c>
      <c r="N80" s="10">
        <f>VLOOKUP(A80,регістрація!B:X,10,FALSE)</f>
        <v>3</v>
      </c>
      <c r="O80" s="10">
        <v>1</v>
      </c>
      <c r="P80" s="35">
        <f>(M80+N80)*O80</f>
        <v>96</v>
      </c>
      <c r="Q80" s="2">
        <v>21</v>
      </c>
      <c r="R80" s="9">
        <f>P80</f>
        <v>96</v>
      </c>
      <c r="S80" s="9">
        <f>M80+N80</f>
        <v>96</v>
      </c>
      <c r="T80" s="1">
        <v>5</v>
      </c>
      <c r="U80" s="30"/>
      <c r="V80" s="32"/>
    </row>
    <row r="81" spans="1:22" ht="51">
      <c r="A81" s="2">
        <v>22</v>
      </c>
      <c r="B81" s="34" t="str">
        <f>VLOOKUP($A81,регістрація!$B:$W,2,FALSE)</f>
        <v>Чернівецька</v>
      </c>
      <c r="C81" s="34" t="str">
        <f>VLOOKUP($A81,регістрація!$B:$W,3,FALSE)</f>
        <v>Новоселецький районний центр спортивного туризму, краєзнавства та екскурсій учнівської молоді</v>
      </c>
      <c r="D81" s="10" t="str">
        <f>VLOOKUP($A81,регістрація!$B:$W,4,FALSE)</f>
        <v>Рурак Валерій Володимирович</v>
      </c>
      <c r="E81" s="10" t="str">
        <f>VLOOKUP($A81,регістрація!$B:$W,5,FALSE)</f>
        <v>вело</v>
      </c>
      <c r="F81" s="10" t="str">
        <f>VLOOKUP($A81,регістрація!$B:$W,7,FALSE)</f>
        <v>Чернівецька область</v>
      </c>
      <c r="G81" s="10">
        <f>VLOOKUP($A81,регістрація!$B:$W,8,FALSE)</f>
        <v>9</v>
      </c>
      <c r="H81" s="10">
        <f>VLOOKUP($A81,'розг. оцінка'!$CF:$CO,4,FALSE)</f>
        <v>87</v>
      </c>
      <c r="I81" s="10">
        <f>VLOOKUP($A81,'розг. оцінка'!$CF:$CO,5,FALSE)</f>
        <v>81</v>
      </c>
      <c r="J81" s="10">
        <f>VLOOKUP($A81,'розг. оцінка'!$CF:$CO,6,FALSE)</f>
        <v>102</v>
      </c>
      <c r="K81" s="10"/>
      <c r="L81" s="10"/>
      <c r="M81" s="9">
        <f>SUM(H81+I81+J81)/3</f>
        <v>90</v>
      </c>
      <c r="N81" s="10">
        <f>VLOOKUP(A81,регістрація!B:X,10,FALSE)</f>
        <v>2</v>
      </c>
      <c r="O81" s="10">
        <v>1</v>
      </c>
      <c r="P81" s="35">
        <f>(M81+N81)*O81</f>
        <v>92</v>
      </c>
      <c r="Q81" s="2">
        <v>23</v>
      </c>
      <c r="R81" s="9">
        <f>P81</f>
        <v>92</v>
      </c>
      <c r="S81" s="9">
        <f>M81+N81</f>
        <v>92</v>
      </c>
      <c r="T81" s="1">
        <v>6</v>
      </c>
      <c r="U81" s="30"/>
      <c r="V81" s="32"/>
    </row>
    <row r="82" spans="1:22" ht="51">
      <c r="A82" s="2">
        <v>6</v>
      </c>
      <c r="B82" s="34" t="str">
        <f>VLOOKUP($A82,регістрація!$B:$W,2,FALSE)</f>
        <v>Луганська</v>
      </c>
      <c r="C82" s="34" t="str">
        <f>VLOOKUP($A82,регістрація!$B:$W,3,FALSE)</f>
        <v>Білокуракинська ЗОШ І-ІІІ ступенів № 1 Білокуракинської об’єднаної територіальної громади</v>
      </c>
      <c r="D82" s="10" t="str">
        <f>VLOOKUP($A82,регістрація!$B:$W,4,FALSE)</f>
        <v>Болкун Олександр Миколайович</v>
      </c>
      <c r="E82" s="10" t="str">
        <f>VLOOKUP($A82,регістрація!$B:$W,5,FALSE)</f>
        <v>вело</v>
      </c>
      <c r="F82" s="10" t="str">
        <f>VLOOKUP($A82,регістрація!$B:$W,7,FALSE)</f>
        <v>Одеська область</v>
      </c>
      <c r="G82" s="10">
        <f>VLOOKUP($A82,регістрація!$B:$W,8,FALSE)</f>
        <v>8</v>
      </c>
      <c r="H82" s="10">
        <f>VLOOKUP($A82,'розг. оцінка'!$CF:$CO,4,FALSE)</f>
        <v>87</v>
      </c>
      <c r="I82" s="10">
        <f>VLOOKUP($A82,'розг. оцінка'!$CF:$CO,5,FALSE)</f>
        <v>86</v>
      </c>
      <c r="J82" s="10">
        <f>VLOOKUP($A82,'розг. оцінка'!$CF:$CO,6,FALSE)</f>
        <v>84</v>
      </c>
      <c r="K82" s="10"/>
      <c r="L82" s="10"/>
      <c r="M82" s="9">
        <f>SUM(H82+I82+J82)/3</f>
        <v>85.66666666666667</v>
      </c>
      <c r="N82" s="10">
        <f>VLOOKUP(A82,регістрація!B:X,10,FALSE)</f>
        <v>3</v>
      </c>
      <c r="O82" s="10">
        <v>1</v>
      </c>
      <c r="P82" s="35">
        <f>(M82+N82)*O82</f>
        <v>88.66666666666667</v>
      </c>
      <c r="Q82" s="2">
        <v>11</v>
      </c>
      <c r="R82" s="9">
        <f>P82</f>
        <v>88.66666666666667</v>
      </c>
      <c r="S82" s="9">
        <f>M82+N82</f>
        <v>88.66666666666667</v>
      </c>
      <c r="T82" s="1">
        <v>7</v>
      </c>
      <c r="U82" s="30"/>
      <c r="V82" s="32"/>
    </row>
    <row r="83" spans="1:22" ht="18.75">
      <c r="A83" s="37" t="s">
        <v>344</v>
      </c>
      <c r="B83" s="60"/>
      <c r="C83" s="61"/>
      <c r="D83" s="22"/>
      <c r="E83" s="22"/>
      <c r="F83" s="22"/>
      <c r="G83" s="40">
        <f>SUM(G84:G86)</f>
        <v>27</v>
      </c>
      <c r="H83" s="22"/>
      <c r="I83" s="22"/>
      <c r="J83" s="22"/>
      <c r="K83" s="22"/>
      <c r="L83" s="22"/>
      <c r="M83" s="24"/>
      <c r="N83" s="22"/>
      <c r="O83" s="22"/>
      <c r="P83" s="41"/>
      <c r="Q83" s="19"/>
      <c r="R83" s="24"/>
      <c r="S83" s="24"/>
      <c r="T83" s="38" t="s">
        <v>115</v>
      </c>
      <c r="U83" s="30"/>
      <c r="V83" s="32"/>
    </row>
    <row r="84" spans="1:22" ht="51">
      <c r="A84" s="2">
        <v>70</v>
      </c>
      <c r="B84" s="34" t="str">
        <f>VLOOKUP($A84,регістрація!$B:$W,2,FALSE)</f>
        <v>Сумська</v>
      </c>
      <c r="C84" s="34" t="str">
        <f>VLOOKUP($A84,регістрація!$B:$W,3,FALSE)</f>
        <v>Сумський обласний центр позашкільної освіти та роботи з талановитою молоддю</v>
      </c>
      <c r="D84" s="10" t="str">
        <f>VLOOKUP($A84,регістрація!$B:$W,4,FALSE)</f>
        <v>Мараховська Зоя Анатоліївна</v>
      </c>
      <c r="E84" s="10" t="str">
        <f>VLOOKUP($A84,регістрація!$B:$W,5,FALSE)</f>
        <v>вело</v>
      </c>
      <c r="F84" s="10" t="str">
        <f>VLOOKUP($A84,регістрація!$B:$W,7,FALSE)</f>
        <v>Сумська область</v>
      </c>
      <c r="G84" s="10">
        <f>VLOOKUP($A84,регістрація!$B:$W,8,FALSE)</f>
        <v>10</v>
      </c>
      <c r="H84" s="10">
        <f>VLOOKUP($A84,'розг. оцінка'!$CF:$CO,4,FALSE)</f>
        <v>103</v>
      </c>
      <c r="I84" s="10">
        <f>VLOOKUP($A84,'розг. оцінка'!$CF:$CO,5,FALSE)</f>
        <v>109</v>
      </c>
      <c r="J84" s="10">
        <f>VLOOKUP($A84,'розг. оцінка'!$CF:$CO,6,FALSE)</f>
        <v>103</v>
      </c>
      <c r="K84" s="10"/>
      <c r="L84" s="10"/>
      <c r="M84" s="9">
        <f>SUM(H84:J84)/3</f>
        <v>105</v>
      </c>
      <c r="N84" s="10">
        <f>VLOOKUP(A84,регістрація!B:X,10,FALSE)</f>
        <v>3</v>
      </c>
      <c r="O84" s="10">
        <v>1.2</v>
      </c>
      <c r="P84" s="35">
        <f>(M84+N84)*O84</f>
        <v>129.6</v>
      </c>
      <c r="Q84" s="2">
        <v>17</v>
      </c>
      <c r="R84" s="9">
        <f>P84</f>
        <v>129.6</v>
      </c>
      <c r="S84" s="9">
        <f>M84+N84</f>
        <v>108</v>
      </c>
      <c r="T84" s="1" t="s">
        <v>116</v>
      </c>
      <c r="U84" s="30"/>
      <c r="V84" s="32"/>
    </row>
    <row r="85" spans="1:22" ht="25.5">
      <c r="A85" s="2">
        <v>49</v>
      </c>
      <c r="B85" s="34" t="str">
        <f>VLOOKUP($A85,регістрація!$B:$W,2,FALSE)</f>
        <v>Миколаївська</v>
      </c>
      <c r="C85" s="34" t="str">
        <f>VLOOKUP($A85,регістрація!$B:$W,3,FALSE)</f>
        <v>МОЦТКЕ УМ</v>
      </c>
      <c r="D85" s="10" t="str">
        <f>VLOOKUP($A85,регістрація!$B:$W,4,FALSE)</f>
        <v>Зайкін Олексій Володимирович</v>
      </c>
      <c r="E85" s="10" t="str">
        <f>VLOOKUP($A85,регістрація!$B:$W,5,FALSE)</f>
        <v>вело</v>
      </c>
      <c r="F85" s="10" t="str">
        <f>VLOOKUP($A85,регістрація!$B:$W,7,FALSE)</f>
        <v>Миколаївська область</v>
      </c>
      <c r="G85" s="10">
        <f>VLOOKUP($A85,регістрація!$B:$W,8,FALSE)</f>
        <v>9</v>
      </c>
      <c r="H85" s="10">
        <f>VLOOKUP($A85,'розг. оцінка'!$CF:$CO,4,FALSE)</f>
        <v>103</v>
      </c>
      <c r="I85" s="10">
        <f>VLOOKUP($A85,'розг. оцінка'!$CF:$CO,5,FALSE)</f>
        <v>104</v>
      </c>
      <c r="J85" s="10">
        <f>VLOOKUP($A85,'розг. оцінка'!$CF:$CO,6,FALSE)</f>
        <v>103</v>
      </c>
      <c r="K85" s="10"/>
      <c r="L85" s="10"/>
      <c r="M85" s="9">
        <f>SUM(H85:J85)/3</f>
        <v>103.33333333333333</v>
      </c>
      <c r="N85" s="10">
        <f>VLOOKUP(A85,регістрація!B:X,10,FALSE)</f>
        <v>3</v>
      </c>
      <c r="O85" s="10">
        <v>1.2</v>
      </c>
      <c r="P85" s="35">
        <f>(M85+N85)*O85</f>
        <v>127.6</v>
      </c>
      <c r="Q85" s="2">
        <v>13</v>
      </c>
      <c r="R85" s="9">
        <f>P85</f>
        <v>127.6</v>
      </c>
      <c r="S85" s="9">
        <f>M85+N85</f>
        <v>106.33333333333333</v>
      </c>
      <c r="T85" s="1" t="s">
        <v>117</v>
      </c>
      <c r="U85" s="30"/>
      <c r="V85" s="32"/>
    </row>
    <row r="86" spans="1:22" ht="38.25">
      <c r="A86" s="2">
        <v>56</v>
      </c>
      <c r="B86" s="34" t="str">
        <f>VLOOKUP($A86,регістрація!$B:$W,2,FALSE)</f>
        <v>Херсонська</v>
      </c>
      <c r="C86" s="34" t="str">
        <f>VLOOKUP($A86,регістрація!$B:$W,3,FALSE)</f>
        <v>Херсонський центр позашкільної роботи Херсонської міської ради</v>
      </c>
      <c r="D86" s="10" t="str">
        <f>VLOOKUP($A86,регістрація!$B:$W,4,FALSE)</f>
        <v>Волков Олександр Леонідович</v>
      </c>
      <c r="E86" s="10" t="str">
        <f>VLOOKUP($A86,регістрація!$B:$W,5,FALSE)</f>
        <v>вело</v>
      </c>
      <c r="F86" s="10" t="str">
        <f>VLOOKUP($A86,регістрація!$B:$W,7,FALSE)</f>
        <v>Херсонська область</v>
      </c>
      <c r="G86" s="10">
        <f>VLOOKUP($A86,регістрація!$B:$W,8,FALSE)</f>
        <v>8</v>
      </c>
      <c r="H86" s="10">
        <f>VLOOKUP($A86,'розг. оцінка'!$CF:$CO,4,FALSE)</f>
        <v>101</v>
      </c>
      <c r="I86" s="10">
        <f>VLOOKUP($A86,'розг. оцінка'!$CF:$CO,5,FALSE)</f>
        <v>103</v>
      </c>
      <c r="J86" s="10">
        <f>VLOOKUP($A86,'розг. оцінка'!$CF:$CO,6,FALSE)</f>
        <v>101</v>
      </c>
      <c r="K86" s="10"/>
      <c r="L86" s="10"/>
      <c r="M86" s="9">
        <f>SUM(H86:J86)/3</f>
        <v>101.66666666666667</v>
      </c>
      <c r="N86" s="10">
        <f>VLOOKUP(A86,регістрація!B:X,10,FALSE)</f>
        <v>3</v>
      </c>
      <c r="O86" s="10">
        <v>1.2</v>
      </c>
      <c r="P86" s="35">
        <f>(M86+N86)*O86</f>
        <v>125.6</v>
      </c>
      <c r="Q86" s="2">
        <v>20</v>
      </c>
      <c r="R86" s="9">
        <f>P86</f>
        <v>125.6</v>
      </c>
      <c r="S86" s="9">
        <f>M86+N86</f>
        <v>104.66666666666667</v>
      </c>
      <c r="T86" s="1" t="s">
        <v>118</v>
      </c>
      <c r="U86" s="30"/>
      <c r="V86" s="32"/>
    </row>
    <row r="87" spans="1:22" ht="18.75">
      <c r="A87" s="37" t="s">
        <v>143</v>
      </c>
      <c r="B87" s="60"/>
      <c r="C87" s="61"/>
      <c r="D87" s="22"/>
      <c r="E87" s="22"/>
      <c r="F87" s="22"/>
      <c r="G87" s="40">
        <f>SUM(G90:G90)</f>
        <v>8</v>
      </c>
      <c r="H87" s="10"/>
      <c r="I87" s="10"/>
      <c r="J87" s="10"/>
      <c r="K87" s="22"/>
      <c r="L87" s="22"/>
      <c r="M87" s="24"/>
      <c r="N87" s="22"/>
      <c r="O87" s="22"/>
      <c r="P87" s="41"/>
      <c r="Q87" s="19"/>
      <c r="R87" s="24"/>
      <c r="S87" s="24"/>
      <c r="T87" s="38" t="s">
        <v>115</v>
      </c>
      <c r="U87" s="30"/>
      <c r="V87" s="32"/>
    </row>
    <row r="88" spans="1:22" ht="51">
      <c r="A88" s="2">
        <v>71</v>
      </c>
      <c r="B88" s="34" t="str">
        <f>VLOOKUP($A88,регістрація!$B:$W,2,FALSE)</f>
        <v>Сумська</v>
      </c>
      <c r="C88" s="34" t="str">
        <f>VLOOKUP($A88,регістрація!$B:$W,3,FALSE)</f>
        <v>Сумський обласний центр позашкільної освіти та роботи з талановитою молоддю</v>
      </c>
      <c r="D88" s="10" t="str">
        <f>VLOOKUP($A88,регістрація!$B:$W,4,FALSE)</f>
        <v>Мараховський Станіслва Олексійович</v>
      </c>
      <c r="E88" s="10" t="str">
        <f>VLOOKUP($A88,регістрація!$B:$W,5,FALSE)</f>
        <v>вело</v>
      </c>
      <c r="F88" s="10" t="str">
        <f>VLOOKUP($A88,регістрація!$B:$W,7,FALSE)</f>
        <v>Карпати</v>
      </c>
      <c r="G88" s="10">
        <f>VLOOKUP($A88,регістрація!$B:$W,8,FALSE)</f>
        <v>9</v>
      </c>
      <c r="H88" s="10">
        <f>VLOOKUP($A88,'розг. оцінка'!$CF:$CO,4,FALSE)</f>
        <v>111</v>
      </c>
      <c r="I88" s="10">
        <f>VLOOKUP($A88,'розг. оцінка'!$CF:$CO,5,FALSE)</f>
        <v>118</v>
      </c>
      <c r="J88" s="10">
        <f>VLOOKUP($A88,'розг. оцінка'!$CF:$CO,6,FALSE)</f>
        <v>110</v>
      </c>
      <c r="K88" s="10"/>
      <c r="L88" s="10"/>
      <c r="M88" s="9">
        <f>SUM(H88+I88+J88)/3</f>
        <v>113</v>
      </c>
      <c r="N88" s="10">
        <f>VLOOKUP(A88,регістрація!B:X,10,FALSE)</f>
        <v>3</v>
      </c>
      <c r="O88" s="10">
        <v>1.4</v>
      </c>
      <c r="P88" s="35">
        <f>(M88+N88)*O88</f>
        <v>162.39999999999998</v>
      </c>
      <c r="Q88" s="2">
        <v>17</v>
      </c>
      <c r="R88" s="9">
        <f>P88</f>
        <v>162.39999999999998</v>
      </c>
      <c r="S88" s="9">
        <f>M88+N88</f>
        <v>116</v>
      </c>
      <c r="T88" s="1" t="s">
        <v>116</v>
      </c>
      <c r="U88" s="30"/>
      <c r="V88" s="32"/>
    </row>
    <row r="89" spans="1:22" ht="51">
      <c r="A89" s="2">
        <v>25</v>
      </c>
      <c r="B89" s="34" t="str">
        <f>VLOOKUP($A89,регістрація!$B:$W,2,FALSE)</f>
        <v>Дніпропетровська</v>
      </c>
      <c r="C89" s="34" t="str">
        <f>VLOOKUP($A89,регістрація!$B:$W,3,FALSE)</f>
        <v>КПНЗ "Центр туризму, ераєзнавства та екскурсій учнівської молоді Фортуна" Криворізької міської ради</v>
      </c>
      <c r="D89" s="10" t="str">
        <f>VLOOKUP($A89,регістрація!$B:$W,4,FALSE)</f>
        <v>Іванченко Ярослав Ігорович</v>
      </c>
      <c r="E89" s="10" t="str">
        <f>VLOOKUP($A89,регістрація!$B:$W,5,FALSE)</f>
        <v>вело</v>
      </c>
      <c r="F89" s="10" t="str">
        <f>VLOOKUP($A89,регістрація!$B:$W,7,FALSE)</f>
        <v>Карпати</v>
      </c>
      <c r="G89" s="10">
        <f>VLOOKUP($A89,регістрація!$B:$W,8,FALSE)</f>
        <v>14</v>
      </c>
      <c r="H89" s="10">
        <f>VLOOKUP($A89,'розг. оцінка'!$CF:$CO,4,FALSE)</f>
        <v>102</v>
      </c>
      <c r="I89" s="10">
        <f>VLOOKUP($A89,'розг. оцінка'!$CF:$CO,5,FALSE)</f>
        <v>109</v>
      </c>
      <c r="J89" s="10">
        <f>VLOOKUP($A89,'розг. оцінка'!$CF:$CO,6,FALSE)</f>
        <v>105</v>
      </c>
      <c r="K89" s="10"/>
      <c r="L89" s="10"/>
      <c r="M89" s="9">
        <f>SUM(H89+I89+J89)/3</f>
        <v>105.33333333333333</v>
      </c>
      <c r="N89" s="10">
        <f>VLOOKUP(A89,регістрація!B:X,10,FALSE)</f>
        <v>3</v>
      </c>
      <c r="O89" s="10">
        <v>1.4</v>
      </c>
      <c r="P89" s="35">
        <f>(M89+N89)*O89</f>
        <v>151.66666666666666</v>
      </c>
      <c r="Q89" s="2">
        <v>3</v>
      </c>
      <c r="R89" s="9">
        <f>P89</f>
        <v>151.66666666666666</v>
      </c>
      <c r="S89" s="9">
        <f>M89+N89</f>
        <v>108.33333333333333</v>
      </c>
      <c r="T89" s="1" t="s">
        <v>117</v>
      </c>
      <c r="U89" s="30"/>
      <c r="V89" s="32"/>
    </row>
    <row r="90" spans="1:22" ht="25.5">
      <c r="A90" s="2">
        <v>50</v>
      </c>
      <c r="B90" s="34" t="str">
        <f>VLOOKUP($A90,регістрація!$B:$W,2,FALSE)</f>
        <v>Миколаївська</v>
      </c>
      <c r="C90" s="34" t="str">
        <f>VLOOKUP($A90,регістрація!$B:$W,3,FALSE)</f>
        <v>МОЦТКЕ УМ</v>
      </c>
      <c r="D90" s="10" t="str">
        <f>VLOOKUP($A90,регістрація!$B:$W,4,FALSE)</f>
        <v>Гладка Олена Володимирівна</v>
      </c>
      <c r="E90" s="10" t="str">
        <f>VLOOKUP($A90,регістрація!$B:$W,5,FALSE)</f>
        <v>вело</v>
      </c>
      <c r="F90" s="10" t="str">
        <f>VLOOKUP($A90,регістрація!$B:$W,7,FALSE)</f>
        <v>Миколаївська область</v>
      </c>
      <c r="G90" s="10">
        <f>VLOOKUP($A90,регістрація!$B:$W,8,FALSE)</f>
        <v>8</v>
      </c>
      <c r="H90" s="10">
        <f>VLOOKUP($A90,'розг. оцінка'!$CF:$CO,4,FALSE)</f>
        <v>104</v>
      </c>
      <c r="I90" s="10">
        <f>VLOOKUP($A90,'розг. оцінка'!$CF:$CO,5,FALSE)</f>
        <v>109</v>
      </c>
      <c r="J90" s="10">
        <f>VLOOKUP($A90,'розг. оцінка'!$CF:$CO,6,FALSE)</f>
        <v>103</v>
      </c>
      <c r="K90" s="10"/>
      <c r="L90" s="10"/>
      <c r="M90" s="9">
        <f>SUM(H90+I90+J90)/3</f>
        <v>105.33333333333333</v>
      </c>
      <c r="N90" s="10">
        <f>VLOOKUP(A90,регістрація!B:X,10,FALSE)</f>
        <v>3</v>
      </c>
      <c r="O90" s="10">
        <v>1.4</v>
      </c>
      <c r="P90" s="35">
        <f>(M90+N90)*O90</f>
        <v>151.66666666666666</v>
      </c>
      <c r="Q90" s="2">
        <v>13</v>
      </c>
      <c r="R90" s="9">
        <f>P90</f>
        <v>151.66666666666666</v>
      </c>
      <c r="S90" s="9">
        <f>M90+N90</f>
        <v>108.33333333333333</v>
      </c>
      <c r="T90" s="1" t="s">
        <v>117</v>
      </c>
      <c r="U90" s="30"/>
      <c r="V90" s="32"/>
    </row>
    <row r="91" spans="1:22" ht="18.75">
      <c r="A91" s="37" t="s">
        <v>216</v>
      </c>
      <c r="B91" s="60"/>
      <c r="C91" s="60"/>
      <c r="D91" s="62"/>
      <c r="E91" s="62"/>
      <c r="F91" s="63"/>
      <c r="G91" s="40">
        <f>SUM(G92:G93)</f>
        <v>18</v>
      </c>
      <c r="H91" s="22"/>
      <c r="I91" s="22"/>
      <c r="J91" s="22"/>
      <c r="K91" s="22"/>
      <c r="L91" s="22"/>
      <c r="M91" s="24"/>
      <c r="N91" s="22"/>
      <c r="O91" s="22"/>
      <c r="P91" s="41"/>
      <c r="Q91" s="19"/>
      <c r="R91" s="24"/>
      <c r="S91" s="24"/>
      <c r="T91" s="38" t="s">
        <v>115</v>
      </c>
      <c r="U91" s="30"/>
      <c r="V91" s="32"/>
    </row>
    <row r="92" spans="1:22" ht="51">
      <c r="A92" s="2">
        <v>74</v>
      </c>
      <c r="B92" s="34" t="str">
        <f>VLOOKUP($A92,регістрація!$B:$W,2,FALSE)</f>
        <v>Сумська</v>
      </c>
      <c r="C92" s="34" t="str">
        <f>VLOOKUP($A92,регістрація!$B:$W,3,FALSE)</f>
        <v>Сумський обласний центр позашкільної освіти та роботи з талановитою молоддю</v>
      </c>
      <c r="D92" s="10" t="str">
        <f>VLOOKUP($A92,регістрація!$B:$W,4,FALSE)</f>
        <v>Кондратенко Дмитро Євгенович</v>
      </c>
      <c r="E92" s="10" t="str">
        <f>VLOOKUP($A92,регістрація!$B:$W,5,FALSE)</f>
        <v>лижний</v>
      </c>
      <c r="F92" s="10" t="str">
        <f>VLOOKUP($A92,регістрація!$B:$W,7,FALSE)</f>
        <v>Сумська область</v>
      </c>
      <c r="G92" s="10">
        <f>VLOOKUP($A92,регістрація!$B:$W,8,FALSE)</f>
        <v>9</v>
      </c>
      <c r="H92" s="10">
        <f>VLOOKUP($A92,'розг. оцінка'!$CF:$CO,4,FALSE)</f>
        <v>104</v>
      </c>
      <c r="I92" s="10">
        <f>VLOOKUP($A92,'розг. оцінка'!$CF:$CO,5,FALSE)</f>
        <v>106</v>
      </c>
      <c r="J92" s="10">
        <f>VLOOKUP($A92,'розг. оцінка'!$CF:$CO,6,FALSE)</f>
        <v>101</v>
      </c>
      <c r="K92" s="10"/>
      <c r="L92" s="10"/>
      <c r="M92" s="9">
        <f>SUM(H92+I92+J92)/3</f>
        <v>103.66666666666667</v>
      </c>
      <c r="N92" s="10">
        <f>VLOOKUP(A92,регістрація!B:X,10,FALSE)</f>
        <v>3</v>
      </c>
      <c r="O92" s="10">
        <v>0.8</v>
      </c>
      <c r="P92" s="35">
        <f>(M92+N92)*O92</f>
        <v>85.33333333333334</v>
      </c>
      <c r="Q92" s="2">
        <v>17</v>
      </c>
      <c r="R92" s="9">
        <f>P92</f>
        <v>85.33333333333334</v>
      </c>
      <c r="S92" s="9">
        <f>M92+N92</f>
        <v>106.66666666666667</v>
      </c>
      <c r="T92" s="1" t="s">
        <v>116</v>
      </c>
      <c r="U92" s="30"/>
      <c r="V92" s="32"/>
    </row>
    <row r="93" spans="1:22" ht="25.5">
      <c r="A93" s="2">
        <v>4</v>
      </c>
      <c r="B93" s="34" t="str">
        <f>VLOOKUP($A93,регістрація!$B:$W,2,FALSE)</f>
        <v>Волинська</v>
      </c>
      <c r="C93" s="34" t="str">
        <f>VLOOKUP($A93,регістрація!$B:$W,3,FALSE)</f>
        <v>Ківерецька районна станція юних туристів</v>
      </c>
      <c r="D93" s="10" t="str">
        <f>VLOOKUP($A93,регістрація!$B:$W,4,FALSE)</f>
        <v>Ніколайчук Микола Андрійович</v>
      </c>
      <c r="E93" s="10" t="str">
        <f>VLOOKUP($A93,регістрація!$B:$W,5,FALSE)</f>
        <v>лижний</v>
      </c>
      <c r="F93" s="10" t="str">
        <f>VLOOKUP($A93,регістрація!$B:$W,7,FALSE)</f>
        <v>Волинська область</v>
      </c>
      <c r="G93" s="10">
        <f>VLOOKUP($A93,регістрація!$B:$W,8,FALSE)</f>
        <v>9</v>
      </c>
      <c r="H93" s="10">
        <f>VLOOKUP($A93,'розг. оцінка'!$CF:$CO,4,FALSE)</f>
        <v>99</v>
      </c>
      <c r="I93" s="10">
        <f>VLOOKUP($A93,'розг. оцінка'!$CF:$CO,5,FALSE)</f>
        <v>97</v>
      </c>
      <c r="J93" s="10">
        <f>VLOOKUP($A93,'розг. оцінка'!$CF:$CO,6,FALSE)</f>
        <v>99</v>
      </c>
      <c r="K93" s="10"/>
      <c r="L93" s="10"/>
      <c r="M93" s="9">
        <f>SUM(H93+I93+J93)/3</f>
        <v>98.33333333333333</v>
      </c>
      <c r="N93" s="10">
        <f>VLOOKUP(A93,регістрація!B:X,10,FALSE)</f>
        <v>0</v>
      </c>
      <c r="O93" s="10">
        <v>0.8</v>
      </c>
      <c r="P93" s="35">
        <f>(M93+N93)*O93</f>
        <v>78.66666666666667</v>
      </c>
      <c r="Q93" s="2">
        <v>2</v>
      </c>
      <c r="R93" s="9">
        <f>P93</f>
        <v>78.66666666666667</v>
      </c>
      <c r="S93" s="9">
        <f>M93+N93</f>
        <v>98.33333333333333</v>
      </c>
      <c r="T93" s="1" t="s">
        <v>117</v>
      </c>
      <c r="U93" s="30"/>
      <c r="V93" s="32"/>
    </row>
    <row r="94" spans="1:22" ht="18.75">
      <c r="A94" s="39" t="s">
        <v>345</v>
      </c>
      <c r="B94" s="20"/>
      <c r="C94" s="20"/>
      <c r="D94" s="22"/>
      <c r="E94" s="22"/>
      <c r="F94" s="22"/>
      <c r="G94" s="40">
        <f>SUM(G95:G95)</f>
        <v>9</v>
      </c>
      <c r="H94" s="22"/>
      <c r="I94" s="22"/>
      <c r="J94" s="22"/>
      <c r="K94" s="22"/>
      <c r="L94" s="22"/>
      <c r="M94" s="24"/>
      <c r="N94" s="22"/>
      <c r="O94" s="22"/>
      <c r="P94" s="41"/>
      <c r="Q94" s="19"/>
      <c r="R94" s="24"/>
      <c r="S94" s="24"/>
      <c r="T94" s="38" t="s">
        <v>115</v>
      </c>
      <c r="U94" s="30"/>
      <c r="V94" s="32"/>
    </row>
    <row r="95" spans="1:22" ht="38.25">
      <c r="A95" s="2">
        <v>61</v>
      </c>
      <c r="B95" s="34" t="str">
        <f>VLOOKUP($A95,регістрація!$B:$W,2,FALSE)</f>
        <v>Херсонська</v>
      </c>
      <c r="C95" s="34" t="str">
        <f>VLOOKUP($A95,регістрація!$B:$W,3,FALSE)</f>
        <v>Центр спорту, туризму та екскурсій "Данапріс" Новокаховської  міської ради</v>
      </c>
      <c r="D95" s="10" t="str">
        <f>VLOOKUP($A95,регістрація!$B:$W,4,FALSE)</f>
        <v>Перехресна Галина Володимирівна</v>
      </c>
      <c r="E95" s="10" t="str">
        <f>VLOOKUP($A95,регістрація!$B:$W,5,FALSE)</f>
        <v>спелео</v>
      </c>
      <c r="F95" s="10" t="str">
        <f>VLOOKUP($A95,регістрація!$B:$W,7,FALSE)</f>
        <v>п. Млинки</v>
      </c>
      <c r="G95" s="10">
        <f>VLOOKUP($A95,регістрація!$B:$W,8,FALSE)</f>
        <v>9</v>
      </c>
      <c r="H95" s="10">
        <f>VLOOKUP($A95,'розг. оцінка'!$CF:$CO,4,FALSE)</f>
        <v>80</v>
      </c>
      <c r="I95" s="10">
        <f>VLOOKUP($A95,'розг. оцінка'!$CF:$CO,5,FALSE)</f>
        <v>95</v>
      </c>
      <c r="J95" s="10">
        <f>VLOOKUP($A95,'розг. оцінка'!$CF:$CO,6,FALSE)</f>
        <v>97</v>
      </c>
      <c r="K95" s="10"/>
      <c r="L95" s="10"/>
      <c r="M95" s="9">
        <f>(H95+I95+J95)/3</f>
        <v>90.66666666666667</v>
      </c>
      <c r="N95" s="10">
        <f>VLOOKUP(A95,регістрація!B:X,10,FALSE)</f>
        <v>3</v>
      </c>
      <c r="O95" s="10">
        <v>0.8</v>
      </c>
      <c r="P95" s="35">
        <f>(M95+N95)*O95</f>
        <v>74.93333333333334</v>
      </c>
      <c r="Q95" s="2">
        <v>20</v>
      </c>
      <c r="R95" s="9">
        <f>P95</f>
        <v>74.93333333333334</v>
      </c>
      <c r="S95" s="9">
        <f>M95+N95</f>
        <v>93.66666666666667</v>
      </c>
      <c r="T95" s="1" t="s">
        <v>116</v>
      </c>
      <c r="U95" s="30"/>
      <c r="V95" s="32"/>
    </row>
    <row r="96" spans="1:22" ht="18.75">
      <c r="A96" s="37" t="s">
        <v>346</v>
      </c>
      <c r="B96" s="60"/>
      <c r="C96" s="61"/>
      <c r="D96" s="22"/>
      <c r="E96" s="22"/>
      <c r="F96" s="22"/>
      <c r="G96" s="40">
        <f>SUM(G97:G97)</f>
        <v>11</v>
      </c>
      <c r="H96" s="22"/>
      <c r="I96" s="22"/>
      <c r="J96" s="22"/>
      <c r="K96" s="22"/>
      <c r="L96" s="22"/>
      <c r="M96" s="9"/>
      <c r="N96" s="22"/>
      <c r="O96" s="22"/>
      <c r="P96" s="41"/>
      <c r="Q96" s="19"/>
      <c r="R96" s="24"/>
      <c r="S96" s="24"/>
      <c r="T96" s="38" t="s">
        <v>115</v>
      </c>
      <c r="U96" s="30"/>
      <c r="V96" s="32"/>
    </row>
    <row r="97" spans="1:22" ht="38.25">
      <c r="A97" s="2">
        <v>16</v>
      </c>
      <c r="B97" s="34" t="str">
        <f>VLOOKUP($A97,регістрація!$B:$W,2,FALSE)</f>
        <v>Хмельницька</v>
      </c>
      <c r="C97" s="34" t="str">
        <f>VLOOKUP($A97,регістрація!$B:$W,3,FALSE)</f>
        <v>Кам'янець-Подільське позашкільне навчально-виховне об'єднання</v>
      </c>
      <c r="D97" s="10" t="str">
        <f>VLOOKUP($A97,регістрація!$B:$W,4,FALSE)</f>
        <v>Полевий Юрій Богданович</v>
      </c>
      <c r="E97" s="10" t="str">
        <f>VLOOKUP($A97,регістрація!$B:$W,5,FALSE)</f>
        <v>спелео</v>
      </c>
      <c r="F97" s="10" t="str">
        <f>VLOOKUP($A97,регістрація!$B:$W,7,FALSE)</f>
        <v>Хмельницька  область</v>
      </c>
      <c r="G97" s="10">
        <f>VLOOKUP($A97,регістрація!$B:$W,8,FALSE)</f>
        <v>11</v>
      </c>
      <c r="H97" s="10">
        <f>VLOOKUP($A97,'розг. оцінка'!$CF:$CO,4,FALSE)</f>
        <v>97</v>
      </c>
      <c r="I97" s="10">
        <f>VLOOKUP($A97,'розг. оцінка'!$CF:$CO,5,FALSE)</f>
        <v>103</v>
      </c>
      <c r="J97" s="10">
        <f>VLOOKUP($A97,'розг. оцінка'!$CF:$CO,6,FALSE)</f>
        <v>120</v>
      </c>
      <c r="K97" s="10"/>
      <c r="L97" s="10"/>
      <c r="M97" s="9">
        <f>(H97+I97+J97)/3</f>
        <v>106.66666666666667</v>
      </c>
      <c r="N97" s="10">
        <f>VLOOKUP(A97,регістрація!B:X,10,FALSE)</f>
        <v>3</v>
      </c>
      <c r="O97" s="10">
        <v>1</v>
      </c>
      <c r="P97" s="35">
        <f>(M97+N97)*O97</f>
        <v>109.66666666666667</v>
      </c>
      <c r="Q97" s="2">
        <v>21</v>
      </c>
      <c r="R97" s="9">
        <f>P97</f>
        <v>109.66666666666667</v>
      </c>
      <c r="S97" s="9">
        <f>M97+N97</f>
        <v>109.66666666666667</v>
      </c>
      <c r="T97" s="1" t="s">
        <v>116</v>
      </c>
      <c r="U97" s="30"/>
      <c r="V97" s="32"/>
    </row>
    <row r="98" spans="1:20" ht="18.75">
      <c r="A98" s="37" t="s">
        <v>347</v>
      </c>
      <c r="B98" s="60"/>
      <c r="C98" s="61"/>
      <c r="D98" s="22"/>
      <c r="E98" s="22"/>
      <c r="F98" s="22"/>
      <c r="G98" s="40">
        <f>SUM(G99:G99)</f>
        <v>11</v>
      </c>
      <c r="H98" s="22"/>
      <c r="I98" s="22"/>
      <c r="J98" s="22"/>
      <c r="K98" s="22"/>
      <c r="L98" s="22"/>
      <c r="M98" s="9"/>
      <c r="N98" s="22"/>
      <c r="O98" s="22"/>
      <c r="P98" s="41"/>
      <c r="Q98" s="19"/>
      <c r="R98" s="24"/>
      <c r="S98" s="24"/>
      <c r="T98" s="38" t="s">
        <v>115</v>
      </c>
    </row>
    <row r="99" spans="1:20" ht="38.25">
      <c r="A99" s="19">
        <v>67</v>
      </c>
      <c r="B99" s="34" t="str">
        <f>VLOOKUP($A99,регістрація!$B:$W,2,FALSE)</f>
        <v>Полтавська</v>
      </c>
      <c r="C99" s="34" t="str">
        <f>VLOOKUP($A99,регістрація!$B:$W,3,FALSE)</f>
        <v>Полтавський обласний центр туризму і краєзнавства учнівської молоді</v>
      </c>
      <c r="D99" s="10" t="str">
        <f>VLOOKUP($A99,регістрація!$B:$W,4,FALSE)</f>
        <v>Дрижирук Олександр Миколайович</v>
      </c>
      <c r="E99" s="10" t="str">
        <f>VLOOKUP($A99,регістрація!$B:$W,5,FALSE)</f>
        <v>спелео</v>
      </c>
      <c r="F99" s="10" t="str">
        <f>VLOOKUP($A99,регістрація!$B:$W,7,FALSE)</f>
        <v>п. Оптимістична</v>
      </c>
      <c r="G99" s="10">
        <f>VLOOKUP($A99,регістрація!$B:$W,8,FALSE)</f>
        <v>11</v>
      </c>
      <c r="H99" s="10">
        <v>103</v>
      </c>
      <c r="I99" s="10">
        <f>VLOOKUP($A99,'розг. оцінка'!$CF:$CO,5,FALSE)</f>
        <v>107</v>
      </c>
      <c r="J99" s="10">
        <f>VLOOKUP($A99,'розг. оцінка'!$CF:$CO,6,FALSE)</f>
        <v>106</v>
      </c>
      <c r="K99" s="10"/>
      <c r="L99" s="10"/>
      <c r="M99" s="9">
        <f>(H99+I99+J99)/3</f>
        <v>105.33333333333333</v>
      </c>
      <c r="N99" s="10">
        <f>VLOOKUP(A99,регістрація!B:X,10,FALSE)</f>
        <v>3</v>
      </c>
      <c r="O99" s="10">
        <v>1.2</v>
      </c>
      <c r="P99" s="35">
        <f>(M99+N99)*O99</f>
        <v>130</v>
      </c>
      <c r="Q99" s="2">
        <v>15</v>
      </c>
      <c r="R99" s="9">
        <f>P99</f>
        <v>130</v>
      </c>
      <c r="S99" s="9">
        <f>M99+N99</f>
        <v>108.33333333333333</v>
      </c>
      <c r="T99" s="1" t="s">
        <v>116</v>
      </c>
    </row>
    <row r="100" spans="1:20" ht="18.75">
      <c r="A100" s="37" t="s">
        <v>348</v>
      </c>
      <c r="B100" s="60"/>
      <c r="C100" s="61"/>
      <c r="D100" s="22"/>
      <c r="E100" s="22"/>
      <c r="F100" s="22"/>
      <c r="G100" s="40">
        <f>SUM(G101:G101)</f>
        <v>4</v>
      </c>
      <c r="H100" s="22"/>
      <c r="I100" s="22"/>
      <c r="J100" s="22"/>
      <c r="K100" s="22"/>
      <c r="L100" s="22"/>
      <c r="M100" s="9"/>
      <c r="N100" s="22"/>
      <c r="O100" s="22"/>
      <c r="P100" s="41"/>
      <c r="Q100" s="19"/>
      <c r="R100" s="24"/>
      <c r="S100" s="24"/>
      <c r="T100" s="38" t="s">
        <v>115</v>
      </c>
    </row>
    <row r="101" spans="1:20" ht="51">
      <c r="A101" s="2">
        <v>27</v>
      </c>
      <c r="B101" s="34" t="str">
        <f>VLOOKUP($A101,регістрація!$B:$W,2,FALSE)</f>
        <v>Дніпропетровська</v>
      </c>
      <c r="C101" s="34" t="str">
        <f>VLOOKUP($A101,регістрація!$B:$W,3,FALSE)</f>
        <v>Комунальний заклад освіти навчально-виховний комплекс №6 "Перспектива" м. Жовті Води</v>
      </c>
      <c r="D101" s="10" t="str">
        <f>VLOOKUP($A101,регістрація!$B:$W,4,FALSE)</f>
        <v>Полохін Володимир Генадійович</v>
      </c>
      <c r="E101" s="10" t="str">
        <f>VLOOKUP($A101,регістрація!$B:$W,5,FALSE)</f>
        <v>мото</v>
      </c>
      <c r="F101" s="10" t="str">
        <f>VLOOKUP($A101,регістрація!$B:$W,7,FALSE)</f>
        <v>Дніпропетровська та Кіровоградська області</v>
      </c>
      <c r="G101" s="10">
        <f>VLOOKUP($A101,регістрація!$B:$W,8,FALSE)</f>
        <v>4</v>
      </c>
      <c r="H101" s="10">
        <f>VLOOKUP($A101,'розг. оцінка'!$CF:$CO,4,FALSE)</f>
        <v>101</v>
      </c>
      <c r="I101" s="10">
        <f>VLOOKUP($A101,'розг. оцінка'!$CF:$CO,5,FALSE)</f>
        <v>107</v>
      </c>
      <c r="J101" s="10"/>
      <c r="K101" s="10"/>
      <c r="L101" s="10"/>
      <c r="M101" s="9">
        <f>(H101+I101+J101)/2</f>
        <v>104</v>
      </c>
      <c r="N101" s="10">
        <f>VLOOKUP(A101,регістрація!B:X,10,FALSE)</f>
        <v>3</v>
      </c>
      <c r="O101" s="10">
        <v>1</v>
      </c>
      <c r="P101" s="35">
        <f>(M101+N101)*O101</f>
        <v>107</v>
      </c>
      <c r="Q101" s="2">
        <v>3</v>
      </c>
      <c r="R101" s="9">
        <f>P101</f>
        <v>107</v>
      </c>
      <c r="S101" s="9">
        <f>M101+N101</f>
        <v>107</v>
      </c>
      <c r="T101" s="1" t="s">
        <v>116</v>
      </c>
    </row>
    <row r="102" spans="1:22" ht="15">
      <c r="A102" s="18"/>
      <c r="B102" s="7"/>
      <c r="C102" s="7"/>
      <c r="D102" s="18"/>
      <c r="E102" s="194" t="s">
        <v>146</v>
      </c>
      <c r="F102" s="194"/>
      <c r="G102" s="42">
        <f>SUM(G6+G20+G34+G41+G45+G53+G60+G65+G75+G83+G87+G91+G94+G96+G98+G100)</f>
        <v>771</v>
      </c>
      <c r="H102" s="18"/>
      <c r="I102" s="22"/>
      <c r="J102" s="22"/>
      <c r="K102" s="22"/>
      <c r="L102" s="22"/>
      <c r="M102" s="18"/>
      <c r="N102" s="18"/>
      <c r="O102" s="18"/>
      <c r="P102" s="18"/>
      <c r="Q102" s="18"/>
      <c r="R102" s="18"/>
      <c r="S102" s="18"/>
      <c r="T102" s="42"/>
      <c r="U102" s="30"/>
      <c r="V102" s="32"/>
    </row>
    <row r="103" spans="1:22" ht="15">
      <c r="A103" s="18"/>
      <c r="B103" s="7"/>
      <c r="C103" s="7"/>
      <c r="D103" s="18"/>
      <c r="E103" s="19"/>
      <c r="F103" s="19"/>
      <c r="G103" s="42"/>
      <c r="H103" s="18"/>
      <c r="I103" s="22"/>
      <c r="J103" s="22"/>
      <c r="K103" s="22"/>
      <c r="L103" s="22"/>
      <c r="M103" s="18"/>
      <c r="N103" s="18"/>
      <c r="O103" s="18"/>
      <c r="P103" s="18"/>
      <c r="Q103" s="18"/>
      <c r="R103" s="18"/>
      <c r="S103" s="18"/>
      <c r="T103" s="42"/>
      <c r="U103" s="30"/>
      <c r="V103" s="32"/>
    </row>
    <row r="104" spans="1:22" ht="18.75">
      <c r="A104" s="18"/>
      <c r="B104" s="7"/>
      <c r="C104" s="26" t="s">
        <v>105</v>
      </c>
      <c r="D104" s="27"/>
      <c r="E104" s="27"/>
      <c r="F104" s="195" t="s">
        <v>106</v>
      </c>
      <c r="G104" s="195"/>
      <c r="H104" s="195"/>
      <c r="I104" s="195"/>
      <c r="J104" s="7"/>
      <c r="K104" s="7"/>
      <c r="L104" s="7"/>
      <c r="M104" s="18"/>
      <c r="N104" s="18"/>
      <c r="O104" s="18"/>
      <c r="P104" s="18"/>
      <c r="Q104" s="18"/>
      <c r="R104" s="18"/>
      <c r="S104" s="18"/>
      <c r="T104" s="42"/>
      <c r="U104" s="30"/>
      <c r="V104" s="32"/>
    </row>
    <row r="105" spans="3:9" ht="18.75">
      <c r="C105" s="64" t="s">
        <v>171</v>
      </c>
      <c r="D105" s="65"/>
      <c r="E105" s="65"/>
      <c r="F105" s="66" t="s">
        <v>224</v>
      </c>
      <c r="G105" s="64"/>
      <c r="H105" s="64"/>
      <c r="I105" s="64"/>
    </row>
  </sheetData>
  <sheetProtection/>
  <mergeCells count="6">
    <mergeCell ref="E102:F102"/>
    <mergeCell ref="F104:I104"/>
    <mergeCell ref="A1:T1"/>
    <mergeCell ref="A2:T2"/>
    <mergeCell ref="A3:T3"/>
    <mergeCell ref="B4:C4"/>
  </mergeCells>
  <printOptions/>
  <pageMargins left="0.5118110236220472" right="0.11811023622047245" top="0.3937007874015748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Y114"/>
  <sheetViews>
    <sheetView zoomScale="86" zoomScaleNormal="86" zoomScaleSheetLayoutView="85" workbookViewId="0" topLeftCell="A78">
      <selection activeCell="A1" sqref="A1:R112"/>
    </sheetView>
  </sheetViews>
  <sheetFormatPr defaultColWidth="9.140625" defaultRowHeight="15"/>
  <cols>
    <col min="1" max="1" width="3.00390625" style="12" customWidth="1"/>
    <col min="2" max="2" width="41.7109375" style="25" customWidth="1"/>
    <col min="3" max="3" width="22.421875" style="18" customWidth="1"/>
    <col min="4" max="4" width="12.8515625" style="18" customWidth="1"/>
    <col min="5" max="5" width="5.57421875" style="18" customWidth="1"/>
    <col min="6" max="6" width="14.421875" style="18" customWidth="1"/>
    <col min="7" max="10" width="4.28125" style="7" customWidth="1"/>
    <col min="11" max="11" width="0.42578125" style="7" customWidth="1"/>
    <col min="12" max="12" width="1.28515625" style="7" customWidth="1"/>
    <col min="13" max="13" width="7.00390625" style="7" customWidth="1"/>
    <col min="14" max="16" width="4.28125" style="7" customWidth="1"/>
    <col min="17" max="17" width="8.421875" style="50" customWidth="1"/>
    <col min="18" max="18" width="14.28125" style="20" customWidth="1"/>
    <col min="19" max="20" width="9.140625" style="20" customWidth="1"/>
    <col min="21" max="16384" width="9.140625" style="7" customWidth="1"/>
  </cols>
  <sheetData>
    <row r="1" spans="1:20" ht="15.75" customHeight="1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11"/>
      <c r="S1" s="11"/>
      <c r="T1" s="11"/>
    </row>
    <row r="2" spans="1:22" ht="15.75" customHeight="1">
      <c r="A2" s="99" t="s">
        <v>399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0" ht="15.75" customHeight="1">
      <c r="A3" s="201" t="s">
        <v>145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7"/>
      <c r="S3" s="7"/>
      <c r="T3" s="7"/>
    </row>
    <row r="4" spans="2:20" ht="15.75" customHeight="1">
      <c r="B4" s="199" t="s">
        <v>398</v>
      </c>
      <c r="C4" s="199"/>
      <c r="D4" s="13"/>
      <c r="E4" s="13"/>
      <c r="G4" s="14"/>
      <c r="H4" s="14"/>
      <c r="I4" s="14"/>
      <c r="J4" s="14"/>
      <c r="K4" s="14"/>
      <c r="L4" s="14"/>
      <c r="M4" s="203" t="s">
        <v>98</v>
      </c>
      <c r="N4" s="203"/>
      <c r="O4" s="142"/>
      <c r="P4" s="14"/>
      <c r="Q4" s="48"/>
      <c r="R4" s="7"/>
      <c r="S4" s="7"/>
      <c r="T4" s="7"/>
    </row>
    <row r="5" spans="1:20" s="15" customFormat="1" ht="63" customHeight="1">
      <c r="A5" s="126" t="s">
        <v>99</v>
      </c>
      <c r="B5" s="127" t="s">
        <v>1</v>
      </c>
      <c r="C5" s="127" t="s">
        <v>2</v>
      </c>
      <c r="D5" s="127" t="s">
        <v>3</v>
      </c>
      <c r="E5" s="128" t="s">
        <v>4</v>
      </c>
      <c r="F5" s="127" t="s">
        <v>100</v>
      </c>
      <c r="G5" s="128" t="s">
        <v>6</v>
      </c>
      <c r="H5" s="123" t="s">
        <v>101</v>
      </c>
      <c r="I5" s="123" t="s">
        <v>102</v>
      </c>
      <c r="J5" s="123" t="s">
        <v>103</v>
      </c>
      <c r="K5" s="123" t="s">
        <v>104</v>
      </c>
      <c r="L5" s="123" t="s">
        <v>223</v>
      </c>
      <c r="M5" s="123" t="s">
        <v>7</v>
      </c>
      <c r="N5" s="123" t="s">
        <v>8</v>
      </c>
      <c r="O5" s="123" t="s">
        <v>357</v>
      </c>
      <c r="P5" s="123" t="s">
        <v>9</v>
      </c>
      <c r="Q5" s="129" t="s">
        <v>10</v>
      </c>
      <c r="S5" s="16"/>
      <c r="T5" s="17"/>
    </row>
    <row r="6" spans="2:17" ht="20.25" customHeight="1">
      <c r="B6" s="57" t="s">
        <v>219</v>
      </c>
      <c r="G6" s="18"/>
      <c r="H6" s="22"/>
      <c r="I6" s="22"/>
      <c r="J6" s="22"/>
      <c r="K6" s="22"/>
      <c r="L6" s="22"/>
      <c r="M6" s="55"/>
      <c r="N6" s="19"/>
      <c r="O6" s="19"/>
      <c r="P6" s="19"/>
      <c r="Q6" s="138">
        <f>SUM(Q7:Q10)</f>
        <v>301.4</v>
      </c>
    </row>
    <row r="7" spans="1:20" ht="28.5" customHeight="1">
      <c r="A7" s="2">
        <v>2</v>
      </c>
      <c r="B7" s="3" t="str">
        <f>VLOOKUP($A7,регістрація!$B:$Y,3,FALSE)</f>
        <v>ЗОШ І-ІІІ ст. с.Раків Ліс Камінь-Каширського р-ну</v>
      </c>
      <c r="C7" s="10" t="str">
        <f>VLOOKUP($A7,регістрація!$B:$Y,4,FALSE)</f>
        <v>Карпік Сергій Миколайович</v>
      </c>
      <c r="D7" s="10" t="str">
        <f>VLOOKUP($A7,регістрація!$B:$W,5,FALSE)</f>
        <v>пішохідний </v>
      </c>
      <c r="E7" s="10" t="str">
        <f>VLOOKUP($A7,регістрація!$B:$W,6,FALSE)</f>
        <v>1 к.с.</v>
      </c>
      <c r="F7" s="10" t="str">
        <f>VLOOKUP($A7,регістрація!$B:$X,7,FALSE)</f>
        <v>Карпати</v>
      </c>
      <c r="G7" s="10">
        <f>VLOOKUP($A7,регістрація!$B:$X,8,FALSE)</f>
        <v>14</v>
      </c>
      <c r="H7" s="10">
        <f>VLOOKUP($A7,'розг. оцінка'!$CF:$CM,4,FALSE)</f>
        <v>106</v>
      </c>
      <c r="I7" s="10">
        <f>VLOOKUP($A7,'розг. оцінка'!$CF:$CM,5,FALSE)</f>
        <v>92</v>
      </c>
      <c r="J7" s="10">
        <f>VLOOKUP($A7,'розг. оцінка'!$CF:$CM,6,FALSE)</f>
        <v>99</v>
      </c>
      <c r="K7" s="10"/>
      <c r="L7" s="10"/>
      <c r="M7" s="9">
        <f>SUM(H7:L7)/3</f>
        <v>99</v>
      </c>
      <c r="N7" s="2">
        <f>VLOOKUP($A7,регістрація!$B:$X,10,FALSE)</f>
        <v>0</v>
      </c>
      <c r="O7" s="2"/>
      <c r="P7" s="2">
        <f>VLOOKUP($A7,регістрація!$B:$X,11,FALSE)</f>
        <v>1</v>
      </c>
      <c r="Q7" s="9">
        <f>SUM(M7:N7)*P7</f>
        <v>99</v>
      </c>
      <c r="R7" s="7"/>
      <c r="S7" s="7"/>
      <c r="T7" s="7"/>
    </row>
    <row r="8" spans="1:20" ht="28.5" customHeight="1">
      <c r="A8" s="2">
        <v>3</v>
      </c>
      <c r="B8" s="3" t="str">
        <f>VLOOKUP($A8,регістрація!$B:$Y,3,FALSE)</f>
        <v>Володимир-Волинська ЗОШ І-ІІІ ст. №5 ім. А. Кореневського</v>
      </c>
      <c r="C8" s="10" t="str">
        <f>VLOOKUP($A8,регістрація!$B:$Y,4,FALSE)</f>
        <v>Шкрамко Ярослав Ярославович</v>
      </c>
      <c r="D8" s="10" t="str">
        <f>VLOOKUP($A8,регістрація!$B:$W,5,FALSE)</f>
        <v>пішохідний </v>
      </c>
      <c r="E8" s="10" t="str">
        <f>VLOOKUP($A8,регістрація!$B:$W,6,FALSE)</f>
        <v>3 с.с.</v>
      </c>
      <c r="F8" s="10" t="str">
        <f>VLOOKUP($A8,регістрація!$B:$X,7,FALSE)</f>
        <v>Карпати</v>
      </c>
      <c r="G8" s="10">
        <f>VLOOKUP($A8,регістрація!$B:$X,8,FALSE)</f>
        <v>15</v>
      </c>
      <c r="H8" s="10">
        <f>VLOOKUP($A8,'розг. оцінка'!$CF:$CM,4,FALSE)</f>
        <v>109</v>
      </c>
      <c r="I8" s="10">
        <f>VLOOKUP($A8,'розг. оцінка'!$CF:$CM,5,FALSE)</f>
        <v>109</v>
      </c>
      <c r="J8" s="10">
        <f>VLOOKUP($A8,'розг. оцінка'!$CF:$CM,6,FALSE)</f>
        <v>0</v>
      </c>
      <c r="K8" s="10"/>
      <c r="L8" s="10"/>
      <c r="M8" s="9">
        <f>SUM(H8:L8)/3</f>
        <v>72.66666666666667</v>
      </c>
      <c r="N8" s="2">
        <f>VLOOKUP($A8,регістрація!$B:$X,10,FALSE)</f>
        <v>3</v>
      </c>
      <c r="O8" s="2"/>
      <c r="P8" s="2">
        <f>VLOOKUP($A8,регістрація!$B:$X,11,FALSE)</f>
        <v>0.8</v>
      </c>
      <c r="Q8" s="9">
        <f>SUM(M8:N8)*P8</f>
        <v>60.53333333333334</v>
      </c>
      <c r="R8" s="7"/>
      <c r="S8" s="7"/>
      <c r="T8" s="7"/>
    </row>
    <row r="9" spans="1:20" ht="28.5" customHeight="1">
      <c r="A9" s="2">
        <v>4</v>
      </c>
      <c r="B9" s="3" t="str">
        <f>VLOOKUP($A9,регістрація!$B:$Y,3,FALSE)</f>
        <v>Ківерецька районна станція юних туристів</v>
      </c>
      <c r="C9" s="10" t="str">
        <f>VLOOKUP($A9,регістрація!$B:$Y,4,FALSE)</f>
        <v>Ніколайчук Микола Андрійович</v>
      </c>
      <c r="D9" s="10" t="str">
        <f>VLOOKUP($A9,регістрація!$B:$W,5,FALSE)</f>
        <v>лижний</v>
      </c>
      <c r="E9" s="10" t="str">
        <f>VLOOKUP($A9,регістрація!$B:$W,6,FALSE)</f>
        <v>3 с.с.</v>
      </c>
      <c r="F9" s="10" t="str">
        <f>VLOOKUP($A9,регістрація!$B:$X,7,FALSE)</f>
        <v>Волинська область</v>
      </c>
      <c r="G9" s="10">
        <f>VLOOKUP($A9,регістрація!$B:$X,8,FALSE)</f>
        <v>9</v>
      </c>
      <c r="H9" s="10">
        <f>VLOOKUP($A9,'розг. оцінка'!$CF:$CM,4,FALSE)</f>
        <v>99</v>
      </c>
      <c r="I9" s="10">
        <f>VLOOKUP($A9,'розг. оцінка'!$CF:$CM,5,FALSE)</f>
        <v>97</v>
      </c>
      <c r="J9" s="10">
        <f>VLOOKUP($A9,'розг. оцінка'!$CF:$CM,6,FALSE)</f>
        <v>99</v>
      </c>
      <c r="K9" s="10"/>
      <c r="L9" s="10"/>
      <c r="M9" s="9">
        <f>SUM(H9:L9)/3</f>
        <v>98.33333333333333</v>
      </c>
      <c r="N9" s="2">
        <f>VLOOKUP($A9,регістрація!$B:$X,10,FALSE)</f>
        <v>0</v>
      </c>
      <c r="O9" s="2"/>
      <c r="P9" s="2">
        <f>VLOOKUP($A9,регістрація!$B:$X,11,FALSE)</f>
        <v>0.8</v>
      </c>
      <c r="Q9" s="9">
        <f>SUM(M9:N9)*P9</f>
        <v>78.66666666666667</v>
      </c>
      <c r="R9" s="7"/>
      <c r="S9" s="7"/>
      <c r="T9" s="7"/>
    </row>
    <row r="10" spans="1:20" ht="28.5" customHeight="1">
      <c r="A10" s="2">
        <v>5</v>
      </c>
      <c r="B10" s="3" t="str">
        <f>VLOOKUP($A10,регістрація!$B:$Y,3,FALSE)</f>
        <v>Маневицький районний центр творчості дітей та юнацтва</v>
      </c>
      <c r="C10" s="10" t="str">
        <f>VLOOKUP($A10,регістрація!$B:$Y,4,FALSE)</f>
        <v>Ясюк Микола Андрійович</v>
      </c>
      <c r="D10" s="10" t="str">
        <f>VLOOKUP($A10,регістрація!$B:$W,5,FALSE)</f>
        <v>водний</v>
      </c>
      <c r="E10" s="10" t="str">
        <f>VLOOKUP($A10,регістрація!$B:$W,6,FALSE)</f>
        <v>3 с.с.</v>
      </c>
      <c r="F10" s="10" t="str">
        <f>VLOOKUP($A10,регістрація!$B:$X,7,FALSE)</f>
        <v>р. Стохід та Припять</v>
      </c>
      <c r="G10" s="10">
        <f>VLOOKUP($A10,регістрація!$B:$X,8,FALSE)</f>
        <v>12</v>
      </c>
      <c r="H10" s="10">
        <f>VLOOKUP($A10,'розг. оцінка'!$CF:$CM,4,FALSE)</f>
        <v>81</v>
      </c>
      <c r="I10" s="10">
        <f>VLOOKUP($A10,'розг. оцінка'!$CF:$CM,5,FALSE)</f>
        <v>80</v>
      </c>
      <c r="J10" s="10">
        <f>VLOOKUP($A10,'розг. оцінка'!$CF:$CM,6,FALSE)</f>
        <v>76</v>
      </c>
      <c r="K10" s="10"/>
      <c r="L10" s="10"/>
      <c r="M10" s="9">
        <f>SUM(H10:L10)/3</f>
        <v>79</v>
      </c>
      <c r="N10" s="2">
        <f>VLOOKUP($A10,регістрація!$B:$X,10,FALSE)</f>
        <v>0</v>
      </c>
      <c r="O10" s="2"/>
      <c r="P10" s="2">
        <f>VLOOKUP($A10,регістрація!$B:$X,11,FALSE)</f>
        <v>0.8</v>
      </c>
      <c r="Q10" s="9">
        <f>SUM(M10:N10)*P10</f>
        <v>63.2</v>
      </c>
      <c r="R10" s="7"/>
      <c r="S10" s="7"/>
      <c r="T10" s="7"/>
    </row>
    <row r="11" spans="2:17" ht="20.25" customHeight="1">
      <c r="B11" s="54" t="s">
        <v>349</v>
      </c>
      <c r="G11" s="18"/>
      <c r="H11" s="22"/>
      <c r="I11" s="22"/>
      <c r="J11" s="22"/>
      <c r="K11" s="22"/>
      <c r="L11" s="22"/>
      <c r="M11" s="55"/>
      <c r="N11" s="19"/>
      <c r="O11" s="19"/>
      <c r="P11" s="19"/>
      <c r="Q11" s="138">
        <f>SUM(Q12:Q17)</f>
        <v>558.2</v>
      </c>
    </row>
    <row r="12" spans="1:20" ht="28.5" customHeight="1">
      <c r="A12" s="126">
        <v>23</v>
      </c>
      <c r="B12" s="3" t="str">
        <f>VLOOKUP($A12,регістрація!$B:$Y,3,FALSE)</f>
        <v>КЗ "Дніпропетровський дитячо-юнацький центр міжнародного співробітництва</v>
      </c>
      <c r="C12" s="10" t="str">
        <f>VLOOKUP($A12,регістрація!$B:$Y,4,FALSE)</f>
        <v>Коршок Яков Вілійович</v>
      </c>
      <c r="D12" s="10" t="str">
        <f>VLOOKUP($A12,регістрація!$B:$W,5,FALSE)</f>
        <v>пішохідний </v>
      </c>
      <c r="E12" s="10" t="str">
        <f>VLOOKUP($A12,регістрація!$B:$W,6,FALSE)</f>
        <v>1 к.с.</v>
      </c>
      <c r="F12" s="10" t="str">
        <f>VLOOKUP($A12,регістрація!$B:$X,7,FALSE)</f>
        <v>Карпати</v>
      </c>
      <c r="G12" s="10">
        <f>VLOOKUP($A12,регістрація!$B:$X,8,FALSE)</f>
        <v>9</v>
      </c>
      <c r="H12" s="10">
        <v>111</v>
      </c>
      <c r="I12" s="10">
        <v>128</v>
      </c>
      <c r="J12" s="10">
        <v>111</v>
      </c>
      <c r="K12" s="10"/>
      <c r="L12" s="10"/>
      <c r="M12" s="9">
        <f>SUM(H12:L12)/3</f>
        <v>116.66666666666667</v>
      </c>
      <c r="N12" s="2">
        <f>VLOOKUP($A12,регістрація!$B:$X,10,FALSE)</f>
        <v>3</v>
      </c>
      <c r="O12" s="2"/>
      <c r="P12" s="2">
        <f>VLOOKUP($A12,регістрація!$B:$X,11,FALSE)</f>
        <v>1</v>
      </c>
      <c r="Q12" s="9">
        <f aca="true" t="shared" si="0" ref="Q12:Q17">SUM(M12:N12)*P12</f>
        <v>119.66666666666667</v>
      </c>
      <c r="R12" s="7"/>
      <c r="S12" s="7"/>
      <c r="T12" s="7"/>
    </row>
    <row r="13" spans="1:20" ht="28.5" customHeight="1">
      <c r="A13" s="126">
        <v>24</v>
      </c>
      <c r="B13" s="3" t="str">
        <f>VLOOKUP($A13,регістрація!$B:$Y,3,FALSE)</f>
        <v>КЗ "Дніпропетровський дитячо-юнацький центр міжнародного співробітництва</v>
      </c>
      <c r="C13" s="10" t="str">
        <f>VLOOKUP($A13,регістрація!$B:$Y,4,FALSE)</f>
        <v>Гордієнко Олексій Олексійович</v>
      </c>
      <c r="D13" s="10" t="str">
        <f>VLOOKUP($A13,регістрація!$B:$W,5,FALSE)</f>
        <v>водний</v>
      </c>
      <c r="E13" s="10" t="str">
        <f>VLOOKUP($A13,регістрація!$B:$W,6,FALSE)</f>
        <v>2 к.с.</v>
      </c>
      <c r="F13" s="10" t="str">
        <f>VLOOKUP($A13,регістрація!$B:$X,7,FALSE)</f>
        <v>р. Рось</v>
      </c>
      <c r="G13" s="10">
        <f>VLOOKUP($A13,регістрація!$B:$X,8,FALSE)</f>
        <v>10</v>
      </c>
      <c r="H13" s="10">
        <f>VLOOKUP($A13,'розг. оцінка'!$CF:$CM,4,FALSE)</f>
        <v>115</v>
      </c>
      <c r="I13" s="10">
        <f>VLOOKUP($A13,'розг. оцінка'!$CF:$CM,5,FALSE)</f>
        <v>97</v>
      </c>
      <c r="J13" s="10">
        <f>VLOOKUP($A13,'розг. оцінка'!$CF:$CM,6,FALSE)</f>
        <v>0</v>
      </c>
      <c r="K13" s="10"/>
      <c r="L13" s="10"/>
      <c r="M13" s="9">
        <f>SUM(H13:J13)/2</f>
        <v>106</v>
      </c>
      <c r="N13" s="2">
        <f>VLOOKUP($A13,регістрація!$B:$X,10,FALSE)</f>
        <v>3</v>
      </c>
      <c r="O13" s="2"/>
      <c r="P13" s="2">
        <f>VLOOKUP($A13,регістрація!$B:$X,11,FALSE)</f>
        <v>1.2</v>
      </c>
      <c r="Q13" s="9">
        <f t="shared" si="0"/>
        <v>130.79999999999998</v>
      </c>
      <c r="R13" s="7"/>
      <c r="S13" s="7"/>
      <c r="T13" s="7"/>
    </row>
    <row r="14" spans="1:20" ht="28.5" customHeight="1">
      <c r="A14" s="126">
        <v>25</v>
      </c>
      <c r="B14" s="3" t="str">
        <f>VLOOKUP($A14,регістрація!$B:$Y,3,FALSE)</f>
        <v>КПНЗ "Центр туризму, ераєзнавства та екскурсій учнівської молоді Фортуна" Криворізької міської ради</v>
      </c>
      <c r="C14" s="10" t="str">
        <f>VLOOKUP($A14,регістрація!$B:$Y,4,FALSE)</f>
        <v>Іванченко Ярослав Ігорович</v>
      </c>
      <c r="D14" s="10" t="str">
        <f>VLOOKUP($A14,регістрація!$B:$W,5,FALSE)</f>
        <v>вело</v>
      </c>
      <c r="E14" s="10" t="str">
        <f>VLOOKUP($A14,регістрація!$B:$W,6,FALSE)</f>
        <v>3 к.с.</v>
      </c>
      <c r="F14" s="10" t="str">
        <f>VLOOKUP($A14,регістрація!$B:$X,7,FALSE)</f>
        <v>Карпати</v>
      </c>
      <c r="G14" s="10">
        <f>VLOOKUP($A14,регістрація!$B:$X,8,FALSE)</f>
        <v>14</v>
      </c>
      <c r="H14" s="10">
        <f>VLOOKUP($A14,'розг. оцінка'!$CF:$CM,4,FALSE)</f>
        <v>102</v>
      </c>
      <c r="I14" s="10">
        <f>VLOOKUP($A14,'розг. оцінка'!$CF:$CM,5,FALSE)</f>
        <v>109</v>
      </c>
      <c r="J14" s="10">
        <f>VLOOKUP($A14,'розг. оцінка'!$CF:$CM,6,FALSE)</f>
        <v>105</v>
      </c>
      <c r="K14" s="10"/>
      <c r="L14" s="10"/>
      <c r="M14" s="9">
        <f>SUM(H14:L14)/3</f>
        <v>105.33333333333333</v>
      </c>
      <c r="N14" s="2">
        <f>VLOOKUP($A14,регістрація!$B:$X,10,FALSE)</f>
        <v>3</v>
      </c>
      <c r="O14" s="2"/>
      <c r="P14" s="2">
        <f>VLOOKUP($A14,регістрація!$B:$X,11,FALSE)</f>
        <v>1.4</v>
      </c>
      <c r="Q14" s="9">
        <f t="shared" si="0"/>
        <v>151.66666666666666</v>
      </c>
      <c r="R14" s="7"/>
      <c r="S14" s="7"/>
      <c r="T14" s="7"/>
    </row>
    <row r="15" spans="1:20" ht="41.25" customHeight="1">
      <c r="A15" s="126">
        <v>26</v>
      </c>
      <c r="B15" s="3" t="str">
        <f>VLOOKUP($A15,регістрація!$B:$Y,3,FALSE)</f>
        <v>КПНЗ "Центр туризму, ераєзнавства та екскурсій учнівської молоді Інгулецького району" Криворізької міської ради</v>
      </c>
      <c r="C15" s="10" t="str">
        <f>VLOOKUP($A15,регістрація!$B:$Y,4,FALSE)</f>
        <v>Камінський Юрій Михайлович</v>
      </c>
      <c r="D15" s="10" t="str">
        <f>VLOOKUP($A15,регістрація!$B:$W,5,FALSE)</f>
        <v>вело</v>
      </c>
      <c r="E15" s="10" t="str">
        <f>VLOOKUP($A15,регістрація!$B:$W,6,FALSE)</f>
        <v>3 с.с.</v>
      </c>
      <c r="F15" s="10" t="str">
        <f>VLOOKUP($A15,регістрація!$B:$X,7,FALSE)</f>
        <v>Дніпропетровська область</v>
      </c>
      <c r="G15" s="10">
        <f>VLOOKUP($A15,регістрація!$B:$X,8,FALSE)</f>
        <v>9</v>
      </c>
      <c r="H15" s="10">
        <f>VLOOKUP($A15,'розг. оцінка'!$CF:$CM,4,FALSE)</f>
        <v>0</v>
      </c>
      <c r="I15" s="10">
        <f>VLOOKUP($A15,'розг. оцінка'!$CF:$CM,5,FALSE)</f>
        <v>0</v>
      </c>
      <c r="J15" s="10">
        <f>VLOOKUP($A15,'розг. оцінка'!$CF:$CM,6,FALSE)</f>
        <v>0</v>
      </c>
      <c r="K15" s="10"/>
      <c r="L15" s="10"/>
      <c r="M15" s="9">
        <f>SUM(H15:J15)/2</f>
        <v>0</v>
      </c>
      <c r="N15" s="2">
        <v>0</v>
      </c>
      <c r="O15" s="2"/>
      <c r="P15" s="2">
        <f>VLOOKUP($A15,регістрація!$B:$X,11,FALSE)</f>
        <v>0.8</v>
      </c>
      <c r="Q15" s="9">
        <f t="shared" si="0"/>
        <v>0</v>
      </c>
      <c r="R15" s="7"/>
      <c r="S15" s="7"/>
      <c r="T15" s="7"/>
    </row>
    <row r="16" spans="1:20" ht="28.5" customHeight="1">
      <c r="A16" s="126">
        <v>27</v>
      </c>
      <c r="B16" s="3" t="str">
        <f>VLOOKUP($A16,регістрація!$B:$Y,3,FALSE)</f>
        <v>Комунальний заклад освіти навчально-виховний комплекс №6 "Перспектива" м. Жовті Води</v>
      </c>
      <c r="C16" s="10" t="str">
        <f>VLOOKUP($A16,регістрація!$B:$Y,4,FALSE)</f>
        <v>Полохін Володимир Генадійович</v>
      </c>
      <c r="D16" s="10" t="str">
        <f>VLOOKUP($A16,регістрація!$B:$W,5,FALSE)</f>
        <v>мото</v>
      </c>
      <c r="E16" s="10" t="str">
        <f>VLOOKUP($A16,регістрація!$B:$W,6,FALSE)</f>
        <v>1 к.с.</v>
      </c>
      <c r="F16" s="10" t="str">
        <f>VLOOKUP($A16,регістрація!$B:$X,7,FALSE)</f>
        <v>Дніпропетровська та Кіровоградська області</v>
      </c>
      <c r="G16" s="10">
        <f>VLOOKUP($A16,регістрація!$B:$X,8,FALSE)</f>
        <v>4</v>
      </c>
      <c r="H16" s="10">
        <f>VLOOKUP($A16,'розг. оцінка'!$CF:$CM,4,FALSE)</f>
        <v>101</v>
      </c>
      <c r="I16" s="10">
        <f>VLOOKUP($A16,'розг. оцінка'!$CF:$CM,5,FALSE)</f>
        <v>107</v>
      </c>
      <c r="J16" s="10">
        <f>VLOOKUP($A16,'розг. оцінка'!$CF:$CM,6,FALSE)</f>
        <v>0</v>
      </c>
      <c r="K16" s="10"/>
      <c r="L16" s="10"/>
      <c r="M16" s="9">
        <f>SUM(H16:L16)/2</f>
        <v>104</v>
      </c>
      <c r="N16" s="2">
        <f>VLOOKUP($A16,регістрація!$B:$X,10,FALSE)</f>
        <v>3</v>
      </c>
      <c r="O16" s="2"/>
      <c r="P16" s="2">
        <f>VLOOKUP($A16,регістрація!$B:$X,11,FALSE)</f>
        <v>1</v>
      </c>
      <c r="Q16" s="9">
        <f t="shared" si="0"/>
        <v>107</v>
      </c>
      <c r="R16" s="7"/>
      <c r="S16" s="7"/>
      <c r="T16" s="7"/>
    </row>
    <row r="17" spans="1:20" ht="28.5" customHeight="1">
      <c r="A17" s="126">
        <v>28</v>
      </c>
      <c r="B17" s="3" t="str">
        <f>VLOOKUP($A17,регістрація!$B:$Y,3,FALSE)</f>
        <v>КПЗО "Солонянський районний центр дитячої та юнацької творчості"</v>
      </c>
      <c r="C17" s="10" t="str">
        <f>VLOOKUP($A17,регістрація!$B:$Y,4,FALSE)</f>
        <v>Сухінський Олесь Андрійович</v>
      </c>
      <c r="D17" s="10" t="str">
        <f>VLOOKUP($A17,регістрація!$B:$W,5,FALSE)</f>
        <v>пішохідний </v>
      </c>
      <c r="E17" s="10" t="str">
        <f>VLOOKUP($A17,регістрація!$B:$W,6,FALSE)</f>
        <v>3 с.с.</v>
      </c>
      <c r="F17" s="10" t="str">
        <f>VLOOKUP($A17,регістрація!$B:$X,7,FALSE)</f>
        <v>Карпати</v>
      </c>
      <c r="G17" s="10">
        <f>VLOOKUP($A17,регістрація!$B:$X,8,FALSE)</f>
        <v>9</v>
      </c>
      <c r="H17" s="10">
        <f>VLOOKUP($A17,'розг. оцінка'!$CF:$CM,4,FALSE)</f>
        <v>87</v>
      </c>
      <c r="I17" s="10">
        <f>VLOOKUP($A17,'розг. оцінка'!$CF:$CM,5,FALSE)</f>
        <v>88</v>
      </c>
      <c r="J17" s="10">
        <f>VLOOKUP($A17,'розг. оцінка'!$CF:$CM,6,FALSE)</f>
        <v>0</v>
      </c>
      <c r="K17" s="10"/>
      <c r="L17" s="10"/>
      <c r="M17" s="9">
        <f>SUM(H17:L17)/3</f>
        <v>58.333333333333336</v>
      </c>
      <c r="N17" s="2">
        <f>VLOOKUP($A17,регістрація!$B:$X,10,FALSE)</f>
        <v>3</v>
      </c>
      <c r="O17" s="2"/>
      <c r="P17" s="2">
        <f>VLOOKUP($A17,регістрація!$B:$X,11,FALSE)</f>
        <v>0.8</v>
      </c>
      <c r="Q17" s="9">
        <f t="shared" si="0"/>
        <v>49.06666666666667</v>
      </c>
      <c r="R17" s="7"/>
      <c r="S17" s="7"/>
      <c r="T17" s="7"/>
    </row>
    <row r="18" spans="2:20" ht="28.5" customHeight="1">
      <c r="B18" s="54" t="s">
        <v>364</v>
      </c>
      <c r="G18" s="18"/>
      <c r="H18" s="22"/>
      <c r="I18" s="22"/>
      <c r="J18" s="22"/>
      <c r="K18" s="22"/>
      <c r="L18" s="22"/>
      <c r="M18" s="56"/>
      <c r="N18" s="19"/>
      <c r="O18" s="19"/>
      <c r="P18" s="19"/>
      <c r="Q18" s="138">
        <f>SUM(Q19:Q19)</f>
        <v>101</v>
      </c>
      <c r="R18" s="7"/>
      <c r="S18" s="7"/>
      <c r="T18" s="7"/>
    </row>
    <row r="19" spans="1:20" ht="28.5" customHeight="1">
      <c r="A19" s="126">
        <v>83</v>
      </c>
      <c r="B19" s="3" t="str">
        <f>VLOOKUP($A19,регістрація!$B:$Y,3,FALSE)</f>
        <v>Донецький обласний центр туризму та краєзнавства учнівської молоді</v>
      </c>
      <c r="C19" s="10" t="str">
        <f>VLOOKUP($A19,регістрація!$B:$Y,4,FALSE)</f>
        <v>Тищенко Лілія Анатоліївна</v>
      </c>
      <c r="D19" s="10" t="str">
        <f>VLOOKUP($A19,регістрація!$B:$W,5,FALSE)</f>
        <v>пішохідний </v>
      </c>
      <c r="E19" s="10" t="str">
        <f>VLOOKUP($A19,регістрація!$B:$W,6,FALSE)</f>
        <v>1 к.с.</v>
      </c>
      <c r="F19" s="10" t="str">
        <f>VLOOKUP($A19,регістрація!$B:$X,7,FALSE)</f>
        <v>Карпати</v>
      </c>
      <c r="G19" s="10">
        <f>VLOOKUP($A19,регістрація!$B:$X,8,FALSE)</f>
        <v>15</v>
      </c>
      <c r="H19" s="10">
        <f>VLOOKUP($A19,'розг. оцінка'!$CF:$CM,4,FALSE)</f>
        <v>102</v>
      </c>
      <c r="I19" s="10">
        <f>VLOOKUP($A19,'розг. оцінка'!$CF:$CM,5,FALSE)</f>
        <v>97</v>
      </c>
      <c r="J19" s="10">
        <f>VLOOKUP($A19,'розг. оцінка'!$CF:$CM,6,FALSE)</f>
        <v>104</v>
      </c>
      <c r="K19" s="10"/>
      <c r="L19" s="10"/>
      <c r="M19" s="9">
        <f>SUM(H19:L19)/3</f>
        <v>101</v>
      </c>
      <c r="N19" s="2">
        <f>VLOOKUP($A19,регістрація!$B:$X,10,FALSE)</f>
        <v>0</v>
      </c>
      <c r="O19" s="2"/>
      <c r="P19" s="2">
        <f>VLOOKUP($A19,регістрація!$B:$X,11,FALSE)</f>
        <v>1</v>
      </c>
      <c r="Q19" s="9">
        <f>SUM(M19:N19)*P19</f>
        <v>101</v>
      </c>
      <c r="R19" s="7"/>
      <c r="S19" s="7"/>
      <c r="T19" s="7"/>
    </row>
    <row r="20" spans="2:17" ht="21.75" customHeight="1">
      <c r="B20" s="54" t="s">
        <v>220</v>
      </c>
      <c r="G20" s="18"/>
      <c r="H20" s="22"/>
      <c r="I20" s="22"/>
      <c r="J20" s="22"/>
      <c r="K20" s="22"/>
      <c r="L20" s="22"/>
      <c r="M20" s="56"/>
      <c r="N20" s="19"/>
      <c r="O20" s="19"/>
      <c r="P20" s="19"/>
      <c r="Q20" s="138">
        <f>SUM(Q21:Q21)</f>
        <v>137.4</v>
      </c>
    </row>
    <row r="21" spans="1:20" ht="30" customHeight="1">
      <c r="A21" s="126">
        <v>44</v>
      </c>
      <c r="B21" s="3" t="str">
        <f>VLOOKUP($A21,регістрація!$B:$Y,3,FALSE)</f>
        <v>Житомирський обласний центр туризму, краєзнавства, спорту та екскурсій учнівської молоді</v>
      </c>
      <c r="C21" s="10" t="str">
        <f>VLOOKUP($A21,регістрація!$B:$Y,4,FALSE)</f>
        <v>Марченко Анатолій Іванович</v>
      </c>
      <c r="D21" s="10" t="str">
        <f>VLOOKUP($A21,регістрація!$B:$W,5,FALSE)</f>
        <v>водний</v>
      </c>
      <c r="E21" s="10" t="str">
        <f>VLOOKUP($A21,регістрація!$B:$W,6,FALSE)</f>
        <v>2 к.с.</v>
      </c>
      <c r="F21" s="10" t="str">
        <f>VLOOKUP($A21,регістрація!$B:$X,7,FALSE)</f>
        <v>р. Черемош</v>
      </c>
      <c r="G21" s="10">
        <f>VLOOKUP($A21,регістрація!$B:$X,8,FALSE)</f>
        <v>8</v>
      </c>
      <c r="H21" s="10">
        <f>VLOOKUP($A21,'розг. оцінка'!$CF:$CM,4,FALSE)</f>
        <v>116</v>
      </c>
      <c r="I21" s="10">
        <f>VLOOKUP($A21,'розг. оцінка'!$CF:$CM,5,FALSE)</f>
        <v>107</v>
      </c>
      <c r="J21" s="10">
        <f>VLOOKUP($A21,'розг. оцінка'!$CF:$CM,6,FALSE)</f>
        <v>0</v>
      </c>
      <c r="K21" s="10"/>
      <c r="L21" s="10"/>
      <c r="M21" s="9">
        <f>SUM(H21:L21)/2</f>
        <v>111.5</v>
      </c>
      <c r="N21" s="2">
        <f>VLOOKUP($A21,регістрація!$B:$X,10,FALSE)</f>
        <v>3</v>
      </c>
      <c r="O21" s="2"/>
      <c r="P21" s="2">
        <f>VLOOKUP($A21,регістрація!$B:$X,11,FALSE)</f>
        <v>1.2</v>
      </c>
      <c r="Q21" s="9">
        <f>SUM(M21:N21)*P21</f>
        <v>137.4</v>
      </c>
      <c r="R21" s="7"/>
      <c r="S21" s="7"/>
      <c r="T21" s="7"/>
    </row>
    <row r="22" spans="2:17" ht="21" customHeight="1">
      <c r="B22" s="54" t="s">
        <v>165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55"/>
      <c r="N22" s="19"/>
      <c r="O22" s="19"/>
      <c r="P22" s="19"/>
      <c r="Q22" s="138">
        <f>SUM(Q23+Q24)</f>
        <v>175.20000000000002</v>
      </c>
    </row>
    <row r="23" spans="1:17" ht="30" customHeight="1">
      <c r="A23" s="2">
        <v>32</v>
      </c>
      <c r="B23" s="3" t="str">
        <f>VLOOKUP($A23,регістрація!$B:$Y,3,FALSE)</f>
        <v>Закарпатський центр туризму, краєзнавства, екскурсій і спорту учнівської молоді</v>
      </c>
      <c r="C23" s="10" t="str">
        <f>VLOOKUP($A23,регістрація!$B:$Y,4,FALSE)</f>
        <v>Фечо Георгій Юрійович</v>
      </c>
      <c r="D23" s="10" t="str">
        <f>VLOOKUP($A23,регістрація!$B:$W,5,FALSE)</f>
        <v>пішохідний </v>
      </c>
      <c r="E23" s="10" t="str">
        <f>VLOOKUP($A23,регістрація!$B:$W,6,FALSE)</f>
        <v>2 к.с.</v>
      </c>
      <c r="F23" s="10" t="str">
        <f>VLOOKUP($A23,регістрація!$B:$X,7,FALSE)</f>
        <v>Карпати</v>
      </c>
      <c r="G23" s="10">
        <f>VLOOKUP($A23,регістрація!$B:$X,8,FALSE)</f>
        <v>8</v>
      </c>
      <c r="H23" s="10">
        <f>VLOOKUP($A23,'розг. оцінка'!$CF:$CM,4,FALSE)</f>
        <v>86</v>
      </c>
      <c r="I23" s="10">
        <f>VLOOKUP($A23,'розг. оцінка'!$CF:$CM,5,FALSE)</f>
        <v>86</v>
      </c>
      <c r="J23" s="10">
        <f>VLOOKUP($A23,'розг. оцінка'!$CF:$CM,6,FALSE)</f>
        <v>88</v>
      </c>
      <c r="K23" s="10"/>
      <c r="L23" s="10"/>
      <c r="M23" s="9">
        <f>SUM(H23:L23)/3</f>
        <v>86.66666666666667</v>
      </c>
      <c r="N23" s="2">
        <f>VLOOKUP($A23,регістрація!$B:$X,10,FALSE)</f>
        <v>3</v>
      </c>
      <c r="O23" s="2"/>
      <c r="P23" s="2">
        <f>VLOOKUP($A23,регістрація!$B:$X,11,FALSE)</f>
        <v>1.2</v>
      </c>
      <c r="Q23" s="9">
        <f>SUM(M23:N23)*P23</f>
        <v>107.60000000000001</v>
      </c>
    </row>
    <row r="24" spans="1:20" ht="30" customHeight="1">
      <c r="A24" s="2">
        <v>33</v>
      </c>
      <c r="B24" s="3" t="str">
        <f>VLOOKUP($A24,регістрація!$B:$Y,3,FALSE)</f>
        <v>Закарпатський центр туризму, краєзнавства, екскурсій і спорту учнівської молоді</v>
      </c>
      <c r="C24" s="10" t="str">
        <f>VLOOKUP($A24,регістрація!$B:$Y,4,FALSE)</f>
        <v>Дешко  Наталія Василівна</v>
      </c>
      <c r="D24" s="10" t="str">
        <f>VLOOKUP($A24,регістрація!$B:$W,5,FALSE)</f>
        <v>пішохідний </v>
      </c>
      <c r="E24" s="10" t="str">
        <f>VLOOKUP($A24,регістрація!$B:$W,6,FALSE)</f>
        <v>3 с.с.</v>
      </c>
      <c r="F24" s="10" t="str">
        <f>VLOOKUP($A24,регістрація!$B:$X,7,FALSE)</f>
        <v>Карпати</v>
      </c>
      <c r="G24" s="10">
        <f>VLOOKUP($A24,регістрація!$B:$X,8,FALSE)</f>
        <v>10</v>
      </c>
      <c r="H24" s="10">
        <f>VLOOKUP($A24,'розг. оцінка'!$CF:$CM,4,FALSE)</f>
        <v>84</v>
      </c>
      <c r="I24" s="10">
        <f>VLOOKUP($A24,'розг. оцінка'!$CF:$CM,5,FALSE)</f>
        <v>79</v>
      </c>
      <c r="J24" s="10">
        <f>VLOOKUP($A24,'розг. оцінка'!$CF:$CM,6,FALSE)</f>
        <v>0</v>
      </c>
      <c r="K24" s="10"/>
      <c r="L24" s="10"/>
      <c r="M24" s="9">
        <f>SUM(H24+I24+J24+K24+L24)/2</f>
        <v>81.5</v>
      </c>
      <c r="N24" s="2">
        <f>VLOOKUP($A24,регістрація!$B:$X,10,FALSE)</f>
        <v>3</v>
      </c>
      <c r="O24" s="2"/>
      <c r="P24" s="2">
        <f>VLOOKUP($A24,регістрація!$B:$X,11,FALSE)</f>
        <v>0.8</v>
      </c>
      <c r="Q24" s="9">
        <f>SUM(M24:N24)*P24</f>
        <v>67.60000000000001</v>
      </c>
      <c r="R24" s="21"/>
      <c r="S24" s="7"/>
      <c r="T24" s="7"/>
    </row>
    <row r="25" spans="2:17" ht="22.5" customHeight="1">
      <c r="B25" s="54" t="s">
        <v>350</v>
      </c>
      <c r="G25" s="19"/>
      <c r="H25" s="22"/>
      <c r="I25" s="22"/>
      <c r="J25" s="22"/>
      <c r="K25" s="22"/>
      <c r="L25" s="22"/>
      <c r="M25" s="9">
        <f>SUM(H25:L25)/3</f>
        <v>0</v>
      </c>
      <c r="N25" s="19"/>
      <c r="O25" s="19"/>
      <c r="P25" s="19"/>
      <c r="Q25" s="138">
        <f>SUM(Q26:Q31)</f>
        <v>599.5333333333333</v>
      </c>
    </row>
    <row r="26" spans="1:20" ht="30" customHeight="1">
      <c r="A26" s="2">
        <v>37</v>
      </c>
      <c r="B26" s="3" t="str">
        <f>VLOOKUP($A26,регістрація!$B:$Y,3,FALSE)</f>
        <v>КЗ "Центр туризму" ЗОР</v>
      </c>
      <c r="C26" s="10" t="str">
        <f>VLOOKUP($A26,регістрація!$B:$Y,4,FALSE)</f>
        <v>Рогатіна Яна Олександрівна</v>
      </c>
      <c r="D26" s="10" t="str">
        <f>VLOOKUP($A26,регістрація!$B:$W,5,FALSE)</f>
        <v>пішохідний </v>
      </c>
      <c r="E26" s="10" t="str">
        <f>VLOOKUP($A26,регістрація!$B:$W,6,FALSE)</f>
        <v>3 с.с.</v>
      </c>
      <c r="F26" s="10" t="str">
        <f>VLOOKUP($A26,регістрація!$B:$X,7,FALSE)</f>
        <v>Карпати</v>
      </c>
      <c r="G26" s="10">
        <f>VLOOKUP($A26,регістрація!$B:$X,8,FALSE)</f>
        <v>11</v>
      </c>
      <c r="H26" s="10">
        <f>VLOOKUP($A26,'розг. оцінка'!$CF:$CM,4,FALSE)</f>
        <v>90</v>
      </c>
      <c r="I26" s="10">
        <f>VLOOKUP($A26,'розг. оцінка'!$CF:$CM,5,FALSE)</f>
        <v>91</v>
      </c>
      <c r="J26" s="10">
        <f>VLOOKUP($A26,'розг. оцінка'!$CF:$CM,6,FALSE)</f>
        <v>0</v>
      </c>
      <c r="K26" s="10"/>
      <c r="L26" s="10"/>
      <c r="M26" s="9">
        <f>SUM(H26+I26+J26+K26+L26)/2</f>
        <v>90.5</v>
      </c>
      <c r="N26" s="2">
        <f>VLOOKUP($A26,регістрація!$B:$X,10,FALSE)</f>
        <v>3</v>
      </c>
      <c r="O26" s="2"/>
      <c r="P26" s="2">
        <f>VLOOKUP($A26,регістрація!$B:$X,11,FALSE)</f>
        <v>0.8</v>
      </c>
      <c r="Q26" s="9">
        <f aca="true" t="shared" si="1" ref="Q26:Q31">SUM(M26:N26)*P26</f>
        <v>74.8</v>
      </c>
      <c r="R26" s="7"/>
      <c r="S26" s="7"/>
      <c r="T26" s="7"/>
    </row>
    <row r="27" spans="1:20" ht="30" customHeight="1">
      <c r="A27" s="2">
        <v>38</v>
      </c>
      <c r="B27" s="3" t="str">
        <f>VLOOKUP($A27,регістрація!$B:$Y,3,FALSE)</f>
        <v>КУ Вербівська загальноосвітня школа І-ІІІ ст. Городищенської районної ради Запорізької області</v>
      </c>
      <c r="C27" s="10" t="str">
        <f>VLOOKUP($A27,регістрація!$B:$Y,4,FALSE)</f>
        <v>Дібровський Олексій Володимирович</v>
      </c>
      <c r="D27" s="10" t="str">
        <f>VLOOKUP($A27,регістрація!$B:$W,5,FALSE)</f>
        <v>вело</v>
      </c>
      <c r="E27" s="10" t="str">
        <f>VLOOKUP($A27,регістрація!$B:$W,6,FALSE)</f>
        <v>3 с.с.</v>
      </c>
      <c r="F27" s="10" t="str">
        <f>VLOOKUP($A27,регістрація!$B:$X,7,FALSE)</f>
        <v>Запорізька  область</v>
      </c>
      <c r="G27" s="10">
        <f>VLOOKUP($A27,регістрація!$B:$X,8,FALSE)</f>
        <v>9</v>
      </c>
      <c r="H27" s="10">
        <f>VLOOKUP($A27,'розг. оцінка'!$CF:$CM,4,FALSE)</f>
        <v>80</v>
      </c>
      <c r="I27" s="10">
        <f>VLOOKUP($A27,'розг. оцінка'!$CF:$CM,5,FALSE)</f>
        <v>86</v>
      </c>
      <c r="J27" s="10">
        <f>VLOOKUP($A27,'розг. оцінка'!$CF:$CM,6,FALSE)</f>
        <v>0</v>
      </c>
      <c r="K27" s="10"/>
      <c r="L27" s="10"/>
      <c r="M27" s="9">
        <f>SUM(H27:L27)/2</f>
        <v>83</v>
      </c>
      <c r="N27" s="2">
        <f>VLOOKUP($A27,регістрація!$B:$X,10,FALSE)</f>
        <v>3</v>
      </c>
      <c r="O27" s="2"/>
      <c r="P27" s="2">
        <f>VLOOKUP($A27,регістрація!$B:$X,11,FALSE)</f>
        <v>0.8</v>
      </c>
      <c r="Q27" s="9">
        <f t="shared" si="1"/>
        <v>68.8</v>
      </c>
      <c r="R27" s="7"/>
      <c r="S27" s="7"/>
      <c r="T27" s="7"/>
    </row>
    <row r="28" spans="1:20" ht="30" customHeight="1">
      <c r="A28" s="2">
        <v>39</v>
      </c>
      <c r="B28" s="3" t="str">
        <f>VLOOKUP($A28,регістрація!$B:$Y,3,FALSE)</f>
        <v>КЗ "Центр туризму" ЗОР</v>
      </c>
      <c r="C28" s="10" t="str">
        <f>VLOOKUP($A28,регістрація!$B:$Y,4,FALSE)</f>
        <v>Нагорний Лев Іванович</v>
      </c>
      <c r="D28" s="10" t="str">
        <f>VLOOKUP($A28,регістрація!$B:$W,5,FALSE)</f>
        <v>вело</v>
      </c>
      <c r="E28" s="10" t="str">
        <f>VLOOKUP($A28,регістрація!$B:$W,6,FALSE)</f>
        <v>1 к.с.</v>
      </c>
      <c r="F28" s="10" t="str">
        <f>VLOOKUP($A28,регістрація!$B:$X,7,FALSE)</f>
        <v>Запорізька та Дніпропетровська області</v>
      </c>
      <c r="G28" s="10">
        <f>VLOOKUP($A28,регістрація!$B:$X,8,FALSE)</f>
        <v>8</v>
      </c>
      <c r="H28" s="10">
        <f>VLOOKUP($A28,'розг. оцінка'!$CF:$CM,4,FALSE)</f>
        <v>88</v>
      </c>
      <c r="I28" s="10">
        <f>VLOOKUP($A28,'розг. оцінка'!$CF:$CM,5,FALSE)</f>
        <v>110</v>
      </c>
      <c r="J28" s="10">
        <f>VLOOKUP($A28,'розг. оцінка'!$CF:$CM,6,FALSE)</f>
        <v>98</v>
      </c>
      <c r="K28" s="10"/>
      <c r="L28" s="10"/>
      <c r="M28" s="9">
        <f>SUM(H28+I28+J28+K28+L28)/3</f>
        <v>98.66666666666667</v>
      </c>
      <c r="N28" s="2">
        <f>VLOOKUP($A28,регістрація!$B:$X,10,FALSE)</f>
        <v>3</v>
      </c>
      <c r="O28" s="2"/>
      <c r="P28" s="2">
        <f>VLOOKUP($A28,регістрація!$B:$X,11,FALSE)</f>
        <v>1</v>
      </c>
      <c r="Q28" s="9">
        <f t="shared" si="1"/>
        <v>101.66666666666667</v>
      </c>
      <c r="R28" s="7"/>
      <c r="S28" s="7"/>
      <c r="T28" s="7"/>
    </row>
    <row r="29" spans="1:20" ht="30" customHeight="1">
      <c r="A29" s="2">
        <v>40</v>
      </c>
      <c r="B29" s="3" t="str">
        <f>VLOOKUP($A29,регістрація!$B:$Y,3,FALSE)</f>
        <v>КЗ "Центр туризму" ЗОР</v>
      </c>
      <c r="C29" s="10" t="str">
        <f>VLOOKUP($A29,регістрація!$B:$Y,4,FALSE)</f>
        <v>Нагорний Лев Іванович</v>
      </c>
      <c r="D29" s="10" t="str">
        <f>VLOOKUP($A29,регістрація!$B:$W,5,FALSE)</f>
        <v>пішохідний </v>
      </c>
      <c r="E29" s="10" t="str">
        <f>VLOOKUP($A29,регістрація!$B:$W,6,FALSE)</f>
        <v>1 к.с.</v>
      </c>
      <c r="F29" s="10" t="str">
        <f>VLOOKUP($A29,регістрація!$B:$X,7,FALSE)</f>
        <v>Карпати</v>
      </c>
      <c r="G29" s="10">
        <f>VLOOKUP($A29,регістрація!$B:$X,8,FALSE)</f>
        <v>10</v>
      </c>
      <c r="H29" s="10">
        <f>VLOOKUP($A29,'розг. оцінка'!$CF:$CM,4,FALSE)</f>
        <v>92</v>
      </c>
      <c r="I29" s="10">
        <f>VLOOKUP($A29,'розг. оцінка'!$CF:$CM,5,FALSE)</f>
        <v>102</v>
      </c>
      <c r="J29" s="10">
        <f>VLOOKUP($A29,'розг. оцінка'!$CF:$CM,6,FALSE)</f>
        <v>97</v>
      </c>
      <c r="K29" s="10"/>
      <c r="L29" s="10"/>
      <c r="M29" s="9">
        <f>SUM(H29:L29)/3</f>
        <v>97</v>
      </c>
      <c r="N29" s="2">
        <f>VLOOKUP($A29,регістрація!$B:$X,10,FALSE)</f>
        <v>3</v>
      </c>
      <c r="O29" s="2"/>
      <c r="P29" s="2">
        <f>VLOOKUP($A29,регістрація!$B:$X,11,FALSE)</f>
        <v>1</v>
      </c>
      <c r="Q29" s="9">
        <f t="shared" si="1"/>
        <v>100</v>
      </c>
      <c r="R29" s="7"/>
      <c r="S29" s="7"/>
      <c r="T29" s="7"/>
    </row>
    <row r="30" spans="1:20" ht="30" customHeight="1">
      <c r="A30" s="2">
        <v>41</v>
      </c>
      <c r="B30" s="3" t="str">
        <f>VLOOKUP($A30,регістрація!$B:$Y,3,FALSE)</f>
        <v>КЗ "Центр туризму" ЗОР</v>
      </c>
      <c r="C30" s="10" t="str">
        <f>VLOOKUP($A30,регістрація!$B:$Y,4,FALSE)</f>
        <v>Бебешко Світлана Яківна</v>
      </c>
      <c r="D30" s="10" t="str">
        <f>VLOOKUP($A30,регістрація!$B:$W,5,FALSE)</f>
        <v>пішохідний </v>
      </c>
      <c r="E30" s="10" t="str">
        <f>VLOOKUP($A30,регістрація!$B:$W,6,FALSE)</f>
        <v>2 к.с.</v>
      </c>
      <c r="F30" s="10" t="str">
        <f>VLOOKUP($A30,регістрація!$B:$X,7,FALSE)</f>
        <v>Карпати</v>
      </c>
      <c r="G30" s="10">
        <f>VLOOKUP($A30,регістрація!$B:$X,8,FALSE)</f>
        <v>8</v>
      </c>
      <c r="H30" s="10">
        <f>VLOOKUP($A30,'розг. оцінка'!$CF:$CM,4,FALSE)</f>
        <v>91</v>
      </c>
      <c r="I30" s="10">
        <f>VLOOKUP($A30,'розг. оцінка'!$CF:$CM,5,FALSE)</f>
        <v>84</v>
      </c>
      <c r="J30" s="10">
        <f>VLOOKUP($A30,'розг. оцінка'!$CF:$CM,6,FALSE)</f>
        <v>83</v>
      </c>
      <c r="K30" s="10"/>
      <c r="L30" s="10"/>
      <c r="M30" s="9">
        <f>SUM(H30+I30+J30+K30+L30)/3</f>
        <v>86</v>
      </c>
      <c r="N30" s="2">
        <f>VLOOKUP($A30,регістрація!$B:$X,10,FALSE)</f>
        <v>3</v>
      </c>
      <c r="O30" s="2"/>
      <c r="P30" s="2">
        <f>VLOOKUP($A30,регістрація!$B:$X,11,FALSE)</f>
        <v>1.2</v>
      </c>
      <c r="Q30" s="9">
        <f t="shared" si="1"/>
        <v>106.8</v>
      </c>
      <c r="R30" s="7"/>
      <c r="S30" s="7"/>
      <c r="T30" s="7"/>
    </row>
    <row r="31" spans="1:20" ht="30" customHeight="1">
      <c r="A31" s="2">
        <v>42</v>
      </c>
      <c r="B31" s="3" t="str">
        <f>VLOOKUP($A31,регістрація!$B:$Y,3,FALSE)</f>
        <v>КЗ "Центр туризму" ЗОР</v>
      </c>
      <c r="C31" s="10" t="str">
        <f>VLOOKUP($A31,регістрація!$B:$Y,4,FALSE)</f>
        <v>Янущенко Дмитро Вікторович</v>
      </c>
      <c r="D31" s="10" t="str">
        <f>VLOOKUP($A31,регістрація!$B:$W,5,FALSE)</f>
        <v>пішохідний </v>
      </c>
      <c r="E31" s="10" t="str">
        <f>VLOOKUP($A31,регістрація!$B:$W,6,FALSE)</f>
        <v>3 к.с.</v>
      </c>
      <c r="F31" s="10" t="str">
        <f>VLOOKUP($A31,регістрація!$B:$X,7,FALSE)</f>
        <v>Карпати</v>
      </c>
      <c r="G31" s="10">
        <f>VLOOKUP($A31,регістрація!$B:$X,8,FALSE)</f>
        <v>8</v>
      </c>
      <c r="H31" s="10">
        <f>VLOOKUP($A31,'розг. оцінка'!$CF:$CM,4,FALSE)</f>
        <v>101</v>
      </c>
      <c r="I31" s="10">
        <f>VLOOKUP($A31,'розг. оцінка'!$CF:$CM,5,FALSE)</f>
        <v>106</v>
      </c>
      <c r="J31" s="10">
        <f>VLOOKUP($A31,'розг. оцінка'!$CF:$CM,6,FALSE)</f>
        <v>100</v>
      </c>
      <c r="K31" s="10"/>
      <c r="L31" s="10"/>
      <c r="M31" s="9">
        <f>SUM(H31:L31)/3</f>
        <v>102.33333333333333</v>
      </c>
      <c r="N31" s="2">
        <f>VLOOKUP($A31,регістрація!$B:$X,10,FALSE)</f>
        <v>3</v>
      </c>
      <c r="O31" s="2"/>
      <c r="P31" s="2">
        <f>VLOOKUP($A31,регістрація!$B:$X,11,FALSE)</f>
        <v>1.4</v>
      </c>
      <c r="Q31" s="9">
        <f t="shared" si="1"/>
        <v>147.46666666666664</v>
      </c>
      <c r="R31" s="7"/>
      <c r="S31" s="7"/>
      <c r="T31" s="7"/>
    </row>
    <row r="32" spans="2:17" ht="21" customHeight="1">
      <c r="B32" s="54" t="s">
        <v>401</v>
      </c>
      <c r="G32" s="18"/>
      <c r="H32" s="10"/>
      <c r="I32" s="10"/>
      <c r="J32" s="10"/>
      <c r="K32" s="22"/>
      <c r="L32" s="22"/>
      <c r="M32" s="55"/>
      <c r="N32" s="19"/>
      <c r="O32" s="19"/>
      <c r="P32" s="19"/>
      <c r="Q32" s="138">
        <f>SUM(Q33+Q34+Q35)</f>
        <v>295.4666666666667</v>
      </c>
    </row>
    <row r="33" spans="1:24" s="8" customFormat="1" ht="30" customHeight="1">
      <c r="A33" s="2">
        <v>79</v>
      </c>
      <c r="B33" s="3" t="str">
        <f>VLOOKUP($A33,регістрація!$B:$Y,3,FALSE)</f>
        <v>Богородчанська ЗОШ І-ІІІ ст. №2 Богородчанської районної ради</v>
      </c>
      <c r="C33" s="10" t="str">
        <f>VLOOKUP($A33,регістрація!$B:$Y,4,FALSE)</f>
        <v>Багрій Роман Іванович</v>
      </c>
      <c r="D33" s="10" t="str">
        <f>VLOOKUP($A33,регістрація!$B:$W,5,FALSE)</f>
        <v>вело</v>
      </c>
      <c r="E33" s="10" t="str">
        <f>VLOOKUP($A33,регістрація!$B:$W,6,FALSE)</f>
        <v>3 с.с.</v>
      </c>
      <c r="F33" s="10" t="str">
        <f>VLOOKUP($A33,регістрація!$B:$X,7,FALSE)</f>
        <v>Прикарпаття</v>
      </c>
      <c r="G33" s="10">
        <f>VLOOKUP($A33,регістрація!$B:$X,8,FALSE)</f>
        <v>8</v>
      </c>
      <c r="H33" s="10">
        <f>VLOOKUP($A33,'розг. оцінка'!$CF:$CM,4,FALSE)</f>
        <v>99</v>
      </c>
      <c r="I33" s="10">
        <f>VLOOKUP($A33,'розг. оцінка'!$CF:$CM,5,FALSE)</f>
        <v>111</v>
      </c>
      <c r="J33" s="10"/>
      <c r="K33" s="10"/>
      <c r="L33" s="10"/>
      <c r="M33" s="9">
        <f>SUM(H33:L33)/2</f>
        <v>105</v>
      </c>
      <c r="N33" s="2">
        <f>VLOOKUP($A33,регістрація!$B:$X,10,FALSE)</f>
        <v>3</v>
      </c>
      <c r="O33" s="2"/>
      <c r="P33" s="2">
        <f>VLOOKUP($A33,регістрація!$B:$X,11,FALSE)</f>
        <v>0.8</v>
      </c>
      <c r="Q33" s="9">
        <f>SUM(M33:N33)*P33</f>
        <v>86.4</v>
      </c>
      <c r="S33" s="7"/>
      <c r="T33" s="7"/>
      <c r="U33" s="7"/>
      <c r="V33" s="7"/>
      <c r="W33" s="7"/>
      <c r="X33" s="7"/>
    </row>
    <row r="34" spans="1:24" s="8" customFormat="1" ht="24" customHeight="1">
      <c r="A34" s="2">
        <v>80</v>
      </c>
      <c r="B34" s="3" t="str">
        <f>VLOOKUP($A34,регістрація!$B:$Y,3,FALSE)</f>
        <v>Богородчанська ЗОШ І-ІІІ ст. №2 Богородчанської районної ради</v>
      </c>
      <c r="C34" s="10" t="str">
        <f>VLOOKUP($A34,регістрація!$B:$Y,4,FALSE)</f>
        <v>Гатич Іван Дмитрович</v>
      </c>
      <c r="D34" s="10" t="str">
        <f>VLOOKUP($A34,регістрація!$B:$W,5,FALSE)</f>
        <v>пішохідний </v>
      </c>
      <c r="E34" s="10" t="str">
        <f>VLOOKUP($A34,регістрація!$B:$W,6,FALSE)</f>
        <v>1 к.с.</v>
      </c>
      <c r="F34" s="10" t="str">
        <f>VLOOKUP($A34,регістрація!$B:$X,7,FALSE)</f>
        <v>Карпати</v>
      </c>
      <c r="G34" s="10">
        <f>VLOOKUP($A34,регістрація!$B:$X,8,FALSE)</f>
        <v>8</v>
      </c>
      <c r="H34" s="10">
        <f>VLOOKUP($A34,'розг. оцінка'!$CF:$CM,4,FALSE)</f>
        <v>110</v>
      </c>
      <c r="I34" s="10">
        <f>VLOOKUP($A34,'розг. оцінка'!$CF:$CM,5,FALSE)</f>
        <v>110</v>
      </c>
      <c r="J34" s="10">
        <f>VLOOKUP($A34,'розг. оцінка'!$CF:$CM,6,FALSE)</f>
        <v>115</v>
      </c>
      <c r="K34" s="10"/>
      <c r="L34" s="10"/>
      <c r="M34" s="9">
        <f>SUM(H34:L34)/3</f>
        <v>111.66666666666667</v>
      </c>
      <c r="N34" s="2">
        <f>VLOOKUP($A34,регістрація!$B:$X,10,FALSE)</f>
        <v>3</v>
      </c>
      <c r="O34" s="2"/>
      <c r="P34" s="2">
        <f>VLOOKUP($A34,регістрація!$B:$X,11,FALSE)</f>
        <v>1</v>
      </c>
      <c r="Q34" s="9">
        <f>SUM(M34:N34)*P34</f>
        <v>114.66666666666667</v>
      </c>
      <c r="S34" s="7"/>
      <c r="T34" s="7"/>
      <c r="U34" s="7"/>
      <c r="V34" s="7"/>
      <c r="W34" s="7"/>
      <c r="X34" s="7"/>
    </row>
    <row r="35" spans="1:24" s="8" customFormat="1" ht="24" customHeight="1">
      <c r="A35" s="2">
        <v>81</v>
      </c>
      <c r="B35" s="3" t="str">
        <f>VLOOKUP($A35,регістрація!$B:$Y,3,FALSE)</f>
        <v>Долинська філія Івано-Франківського ОДЦТКУМ</v>
      </c>
      <c r="C35" s="10" t="str">
        <f>VLOOKUP($A35,регістрація!$B:$Y,4,FALSE)</f>
        <v>Мороз Ростислав Михайлович</v>
      </c>
      <c r="D35" s="10" t="str">
        <f>VLOOKUP($A35,регістрація!$B:$W,5,FALSE)</f>
        <v>пішохідний </v>
      </c>
      <c r="E35" s="10" t="str">
        <f>VLOOKUP($A35,регістрація!$B:$W,6,FALSE)</f>
        <v>3 с.с.</v>
      </c>
      <c r="F35" s="10" t="str">
        <f>VLOOKUP($A35,регістрація!$B:$X,7,FALSE)</f>
        <v>Карпати</v>
      </c>
      <c r="G35" s="10">
        <f>VLOOKUP($A35,регістрація!$B:$X,8,FALSE)</f>
        <v>12</v>
      </c>
      <c r="H35" s="10">
        <f>VLOOKUP($A35,'розг. оцінка'!$CF:$CM,4,FALSE)</f>
        <v>115</v>
      </c>
      <c r="I35" s="10">
        <f>VLOOKUP($A35,'розг. оцінка'!$CF:$CM,5,FALSE)</f>
        <v>115</v>
      </c>
      <c r="J35" s="10"/>
      <c r="K35" s="10"/>
      <c r="L35" s="10"/>
      <c r="M35" s="9">
        <f>SUM(H35:L35)/2</f>
        <v>115</v>
      </c>
      <c r="N35" s="2">
        <f>VLOOKUP($A35,регістрація!$B:$X,10,FALSE)</f>
        <v>3</v>
      </c>
      <c r="O35" s="2"/>
      <c r="P35" s="2">
        <f>VLOOKUP($A35,регістрація!$B:$X,11,FALSE)</f>
        <v>0.8</v>
      </c>
      <c r="Q35" s="9">
        <f>SUM(M35:N35)*P35</f>
        <v>94.4</v>
      </c>
      <c r="S35" s="7"/>
      <c r="T35" s="7"/>
      <c r="U35" s="7"/>
      <c r="V35" s="7"/>
      <c r="W35" s="7"/>
      <c r="X35" s="7"/>
    </row>
    <row r="36" spans="2:17" ht="19.5" customHeight="1">
      <c r="B36" s="54" t="s">
        <v>166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55"/>
      <c r="N36" s="19"/>
      <c r="O36" s="19"/>
      <c r="P36" s="19"/>
      <c r="Q36" s="138">
        <f>SUM(Q37:Q39)</f>
        <v>233.60000000000002</v>
      </c>
    </row>
    <row r="37" spans="1:20" ht="30" customHeight="1">
      <c r="A37" s="2">
        <v>34</v>
      </c>
      <c r="B37" s="3" t="str">
        <f>VLOOKUP($A37,регістрація!$B:$Y,3,FALSE)</f>
        <v>Будинок дитячої та юнацької творчості Олександрійської міської ради</v>
      </c>
      <c r="C37" s="10" t="str">
        <f>VLOOKUP($A37,регістрація!$B:$Y,4,FALSE)</f>
        <v>Корнієнко Віктор Михайлович</v>
      </c>
      <c r="D37" s="10" t="str">
        <f>VLOOKUP($A37,регістрація!$B:$W,5,FALSE)</f>
        <v>пішохідний </v>
      </c>
      <c r="E37" s="10" t="str">
        <f>VLOOKUP($A37,регістрація!$B:$W,6,FALSE)</f>
        <v>1 к.с.</v>
      </c>
      <c r="F37" s="10" t="str">
        <f>VLOOKUP($A37,регістрація!$B:$X,7,FALSE)</f>
        <v>Карпати</v>
      </c>
      <c r="G37" s="10">
        <f>VLOOKUP($A37,регістрація!$B:$X,8,FALSE)</f>
        <v>8</v>
      </c>
      <c r="H37" s="10">
        <f>VLOOKUP($A37,'розг. оцінка'!$CF:$CM,4,FALSE)</f>
        <v>91</v>
      </c>
      <c r="I37" s="10">
        <f>VLOOKUP($A37,'розг. оцінка'!$CF:$CM,5,FALSE)</f>
        <v>82</v>
      </c>
      <c r="J37" s="10">
        <f>VLOOKUP($A37,'розг. оцінка'!$CF:$CM,6,FALSE)</f>
        <v>94</v>
      </c>
      <c r="K37" s="10"/>
      <c r="L37" s="10"/>
      <c r="M37" s="130">
        <f>SUM(H37:J37)/3</f>
        <v>89</v>
      </c>
      <c r="N37" s="2">
        <f>VLOOKUP($A37,регістрація!$B:$X,10,FALSE)</f>
        <v>3</v>
      </c>
      <c r="O37" s="2"/>
      <c r="P37" s="2">
        <f>VLOOKUP($A37,регістрація!$B:$X,11,FALSE)</f>
        <v>1</v>
      </c>
      <c r="Q37" s="9">
        <f>SUM(M37:N37)*P37</f>
        <v>92</v>
      </c>
      <c r="R37" s="7"/>
      <c r="S37" s="7"/>
      <c r="T37" s="7"/>
    </row>
    <row r="38" spans="1:20" ht="30" customHeight="1">
      <c r="A38" s="2">
        <v>35</v>
      </c>
      <c r="B38" s="3" t="str">
        <f>VLOOKUP($A38,регістрація!$B:$Y,3,FALSE)</f>
        <v>Будинок дитячої та юнацької творчості Олександрійської міської ради</v>
      </c>
      <c r="C38" s="10" t="str">
        <f>VLOOKUP($A38,регістрація!$B:$Y,4,FALSE)</f>
        <v>Ізмайлов Сергій Петрович</v>
      </c>
      <c r="D38" s="10" t="str">
        <f>VLOOKUP($A38,регістрація!$B:$W,5,FALSE)</f>
        <v>пішохідний </v>
      </c>
      <c r="E38" s="10" t="str">
        <f>VLOOKUP($A38,регістрація!$B:$W,6,FALSE)</f>
        <v>3 с.с.</v>
      </c>
      <c r="F38" s="10" t="str">
        <f>VLOOKUP($A38,регістрація!$B:$X,7,FALSE)</f>
        <v>Карпати</v>
      </c>
      <c r="G38" s="10">
        <f>VLOOKUP($A38,регістрація!$B:$X,8,FALSE)</f>
        <v>14</v>
      </c>
      <c r="H38" s="10">
        <f>VLOOKUP($A38,'розг. оцінка'!$CF:$CM,4,FALSE)</f>
        <v>87</v>
      </c>
      <c r="I38" s="10">
        <f>VLOOKUP($A38,'розг. оцінка'!$CF:$CM,5,FALSE)</f>
        <v>87</v>
      </c>
      <c r="J38" s="10">
        <f>VLOOKUP($A38,'розг. оцінка'!$CF:$CM,6,FALSE)</f>
        <v>0</v>
      </c>
      <c r="K38" s="10"/>
      <c r="L38" s="10"/>
      <c r="M38" s="130">
        <f>SUM(H38:J38)/2</f>
        <v>87</v>
      </c>
      <c r="N38" s="2">
        <f>VLOOKUP($A38,регістрація!$B:$X,10,FALSE)</f>
        <v>3</v>
      </c>
      <c r="O38" s="2"/>
      <c r="P38" s="2">
        <f>VLOOKUP($A38,регістрація!$B:$X,11,FALSE)</f>
        <v>0.8</v>
      </c>
      <c r="Q38" s="9">
        <f>SUM(M38:N38)*P38</f>
        <v>72</v>
      </c>
      <c r="R38" s="7"/>
      <c r="S38" s="7"/>
      <c r="T38" s="7"/>
    </row>
    <row r="39" spans="1:20" ht="30" customHeight="1">
      <c r="A39" s="2">
        <v>36</v>
      </c>
      <c r="B39" s="3" t="str">
        <f>VLOOKUP($A39,регістрація!$B:$Y,3,FALSE)</f>
        <v>Будинок дитячої та юнацької творчості Олександрійської міської ради</v>
      </c>
      <c r="C39" s="10" t="str">
        <f>VLOOKUP($A39,регістрація!$B:$Y,4,FALSE)</f>
        <v>Мажаєв Андріан Юрійович</v>
      </c>
      <c r="D39" s="10" t="str">
        <f>VLOOKUP($A39,регістрація!$B:$W,5,FALSE)</f>
        <v>вело</v>
      </c>
      <c r="E39" s="10" t="str">
        <f>VLOOKUP($A39,регістрація!$B:$W,6,FALSE)</f>
        <v>3 с.с.</v>
      </c>
      <c r="F39" s="10" t="str">
        <f>VLOOKUP($A39,регістрація!$B:$X,7,FALSE)</f>
        <v>Кіровоградська область</v>
      </c>
      <c r="G39" s="10">
        <f>VLOOKUP($A39,регістрація!$B:$X,8,FALSE)</f>
        <v>9</v>
      </c>
      <c r="H39" s="10">
        <f>VLOOKUP($A39,'розг. оцінка'!$CF:$CM,4,FALSE)</f>
        <v>83</v>
      </c>
      <c r="I39" s="10">
        <f>VLOOKUP($A39,'розг. оцінка'!$CF:$CM,5,FALSE)</f>
        <v>85</v>
      </c>
      <c r="J39" s="10">
        <f>VLOOKUP($A39,'розг. оцінка'!$CF:$CM,6,FALSE)</f>
        <v>0</v>
      </c>
      <c r="K39" s="10"/>
      <c r="L39" s="10"/>
      <c r="M39" s="130">
        <f>SUM(H39:L39)/2</f>
        <v>84</v>
      </c>
      <c r="N39" s="2">
        <f>VLOOKUP($A39,регістрація!$B:$X,10,FALSE)</f>
        <v>3</v>
      </c>
      <c r="O39" s="2"/>
      <c r="P39" s="2">
        <f>VLOOKUP($A39,регістрація!$B:$X,11,FALSE)</f>
        <v>0.8</v>
      </c>
      <c r="Q39" s="9">
        <f>SUM(M39:N39)*P39</f>
        <v>69.60000000000001</v>
      </c>
      <c r="R39" s="7"/>
      <c r="S39" s="7"/>
      <c r="T39" s="7"/>
    </row>
    <row r="40" spans="2:20" ht="30" customHeight="1">
      <c r="B40" s="54" t="s">
        <v>351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55"/>
      <c r="N40" s="19"/>
      <c r="O40" s="19"/>
      <c r="P40" s="19"/>
      <c r="Q40" s="138">
        <f>SUM(Q41:Q45)</f>
        <v>461.80000000000007</v>
      </c>
      <c r="R40" s="7"/>
      <c r="S40" s="7"/>
      <c r="T40" s="7"/>
    </row>
    <row r="41" spans="1:20" ht="30" customHeight="1">
      <c r="A41" s="2">
        <v>6</v>
      </c>
      <c r="B41" s="3" t="str">
        <f>VLOOKUP($A41,регістрація!$B:$Y,3,FALSE)</f>
        <v>Білокуракинська ЗОШ І-ІІІ ступенів № 1 Білокуракинської об’єднаної територіальної громади</v>
      </c>
      <c r="C41" s="10" t="str">
        <f>VLOOKUP($A41,регістрація!$B:$Y,4,FALSE)</f>
        <v>Болкун Олександр Миколайович</v>
      </c>
      <c r="D41" s="10" t="str">
        <f>VLOOKUP($A41,регістрація!$B:$W,5,FALSE)</f>
        <v>вело</v>
      </c>
      <c r="E41" s="10" t="str">
        <f>VLOOKUP($A41,регістрація!$B:$W,6,FALSE)</f>
        <v>1 к.с.</v>
      </c>
      <c r="F41" s="10" t="str">
        <f>VLOOKUP($A41,регістрація!$B:$X,7,FALSE)</f>
        <v>Одеська область</v>
      </c>
      <c r="G41" s="10">
        <f>VLOOKUP($A41,регістрація!$B:$X,8,FALSE)</f>
        <v>8</v>
      </c>
      <c r="H41" s="10">
        <f>VLOOKUP($A41,'розг. оцінка'!$CF:$CM,4,FALSE)</f>
        <v>87</v>
      </c>
      <c r="I41" s="10">
        <f>VLOOKUP($A41,'розг. оцінка'!$CF:$CM,5,FALSE)</f>
        <v>86</v>
      </c>
      <c r="J41" s="10">
        <f>VLOOKUP($A41,'розг. оцінка'!$CF:$CM,6,FALSE)</f>
        <v>84</v>
      </c>
      <c r="K41" s="10"/>
      <c r="L41" s="10"/>
      <c r="M41" s="130">
        <f>SUM(H41:J41)/3</f>
        <v>85.66666666666667</v>
      </c>
      <c r="N41" s="2">
        <f>VLOOKUP($A41,регістрація!$B:$X,10,FALSE)</f>
        <v>3</v>
      </c>
      <c r="O41" s="2"/>
      <c r="P41" s="2">
        <f>VLOOKUP($A41,регістрація!$B:$X,11,FALSE)</f>
        <v>1</v>
      </c>
      <c r="Q41" s="9">
        <f>SUM(M41:N41)*P41</f>
        <v>88.66666666666667</v>
      </c>
      <c r="R41" s="7"/>
      <c r="S41" s="7"/>
      <c r="T41" s="7"/>
    </row>
    <row r="42" spans="1:20" ht="30" customHeight="1">
      <c r="A42" s="2">
        <v>7</v>
      </c>
      <c r="B42" s="3" t="str">
        <f>VLOOKUP($A42,регістрація!$B:$Y,3,FALSE)</f>
        <v>Луганський обласний центр дитячо-юнацького туризму та краєзнавства</v>
      </c>
      <c r="C42" s="10" t="str">
        <f>VLOOKUP($A42,регістрація!$B:$Y,4,FALSE)</f>
        <v>Слухай Валентин Володимирович</v>
      </c>
      <c r="D42" s="10" t="str">
        <f>VLOOKUP($A42,регістрація!$B:$W,5,FALSE)</f>
        <v>вело</v>
      </c>
      <c r="E42" s="10" t="str">
        <f>VLOOKUP($A42,регістрація!$B:$W,6,FALSE)</f>
        <v>3 с.с.</v>
      </c>
      <c r="F42" s="10" t="str">
        <f>VLOOKUP($A42,регістрація!$B:$X,7,FALSE)</f>
        <v>Луганська область</v>
      </c>
      <c r="G42" s="10">
        <f>VLOOKUP($A42,регістрація!$B:$X,8,FALSE)</f>
        <v>8</v>
      </c>
      <c r="H42" s="10">
        <f>VLOOKUP($A42,'розг. оцінка'!$CF:$CM,4,FALSE)</f>
        <v>89</v>
      </c>
      <c r="I42" s="10">
        <f>VLOOKUP($A42,'розг. оцінка'!$CF:$CM,5,FALSE)</f>
        <v>98</v>
      </c>
      <c r="J42" s="10">
        <f>VLOOKUP($A42,'розг. оцінка'!$CF:$CM,6,FALSE)</f>
        <v>0</v>
      </c>
      <c r="K42" s="10"/>
      <c r="L42" s="10"/>
      <c r="M42" s="130">
        <f>SUM(H42:J42)/2</f>
        <v>93.5</v>
      </c>
      <c r="N42" s="2">
        <f>VLOOKUP($A42,регістрація!$B:$X,10,FALSE)</f>
        <v>3</v>
      </c>
      <c r="O42" s="2"/>
      <c r="P42" s="2">
        <f>VLOOKUP($A42,регістрація!$B:$X,11,FALSE)</f>
        <v>0.8</v>
      </c>
      <c r="Q42" s="9">
        <f>SUM(M42:N42)*P42</f>
        <v>77.2</v>
      </c>
      <c r="R42" s="7"/>
      <c r="S42" s="7"/>
      <c r="T42" s="7"/>
    </row>
    <row r="43" spans="1:20" ht="30" customHeight="1">
      <c r="A43" s="2">
        <v>8</v>
      </c>
      <c r="B43" s="3" t="str">
        <f>VLOOKUP($A43,регістрація!$B:$Y,3,FALSE)</f>
        <v>Комунальний заклад позашкільної освіти Центр туризму, краєзнавствата екскурсій учнівської молоді</v>
      </c>
      <c r="C43" s="10" t="str">
        <f>VLOOKUP($A43,регістрація!$B:$Y,4,FALSE)</f>
        <v>Борисова Лариса Леонідівна</v>
      </c>
      <c r="D43" s="10" t="str">
        <f>VLOOKUP($A43,регістрація!$B:$W,5,FALSE)</f>
        <v>водний</v>
      </c>
      <c r="E43" s="10" t="str">
        <f>VLOOKUP($A43,регістрація!$B:$W,6,FALSE)</f>
        <v>2 к.с.</v>
      </c>
      <c r="F43" s="10" t="str">
        <f>VLOOKUP($A43,регістрація!$B:$X,7,FALSE)</f>
        <v>р. Черемош</v>
      </c>
      <c r="G43" s="10">
        <f>VLOOKUP($A43,регістрація!$B:$X,8,FALSE)</f>
        <v>15</v>
      </c>
      <c r="H43" s="10">
        <f>VLOOKUP($A43,'розг. оцінка'!$CF:$CM,4,FALSE)</f>
        <v>103</v>
      </c>
      <c r="I43" s="10">
        <f>VLOOKUP($A43,'розг. оцінка'!$CF:$CM,5,FALSE)</f>
        <v>97</v>
      </c>
      <c r="J43" s="10">
        <f>VLOOKUP($A43,'розг. оцінка'!$CF:$CM,6,FALSE)</f>
        <v>0</v>
      </c>
      <c r="K43" s="10"/>
      <c r="L43" s="10"/>
      <c r="M43" s="130">
        <f>SUM(H43:L43)/2</f>
        <v>100</v>
      </c>
      <c r="N43" s="2">
        <f>VLOOKUP($A43,регістрація!$B:$X,10,FALSE)</f>
        <v>3</v>
      </c>
      <c r="O43" s="2"/>
      <c r="P43" s="2">
        <f>VLOOKUP($A43,регістрація!$B:$X,11,FALSE)</f>
        <v>1.2</v>
      </c>
      <c r="Q43" s="9">
        <f>SUM(M43:N43)*P43</f>
        <v>123.6</v>
      </c>
      <c r="R43" s="7"/>
      <c r="S43" s="7"/>
      <c r="T43" s="7"/>
    </row>
    <row r="44" spans="1:20" ht="30" customHeight="1">
      <c r="A44" s="2">
        <v>9</v>
      </c>
      <c r="B44" s="3" t="str">
        <f>VLOOKUP($A44,регістрація!$B:$Y,3,FALSE)</f>
        <v>Комунальний заклад позашкільної освіти Центр туризму, краєзнавствата екскурсій учнівської молоді</v>
      </c>
      <c r="C44" s="10" t="str">
        <f>VLOOKUP($A44,регістрація!$B:$Y,4,FALSE)</f>
        <v>Герасименко Олександр Володимирович</v>
      </c>
      <c r="D44" s="10" t="str">
        <f>VLOOKUP($A44,регістрація!$B:$W,5,FALSE)</f>
        <v>водний</v>
      </c>
      <c r="E44" s="10" t="str">
        <f>VLOOKUP($A44,регістрація!$B:$W,6,FALSE)</f>
        <v>1 к.с.</v>
      </c>
      <c r="F44" s="10" t="str">
        <f>VLOOKUP($A44,регістрація!$B:$X,7,FALSE)</f>
        <v>р. С. Донець</v>
      </c>
      <c r="G44" s="10">
        <f>VLOOKUP($A44,регістрація!$B:$X,8,FALSE)</f>
        <v>11</v>
      </c>
      <c r="H44" s="10">
        <f>VLOOKUP($A44,'розг. оцінка'!$CF:$CM,4,FALSE)</f>
        <v>83</v>
      </c>
      <c r="I44" s="10">
        <f>VLOOKUP($A44,'розг. оцінка'!$CF:$CM,5,FALSE)</f>
        <v>109</v>
      </c>
      <c r="J44" s="10">
        <f>VLOOKUP($A44,'розг. оцінка'!$CF:$CM,6,FALSE)</f>
        <v>0</v>
      </c>
      <c r="K44" s="10"/>
      <c r="L44" s="10"/>
      <c r="M44" s="130">
        <f>SUM(H44:L44)/2</f>
        <v>96</v>
      </c>
      <c r="N44" s="2">
        <f>VLOOKUP($A44,регістрація!$B:$X,10,FALSE)</f>
        <v>3</v>
      </c>
      <c r="O44" s="2"/>
      <c r="P44" s="2">
        <f>VLOOKUP($A44,регістрація!$B:$X,11,FALSE)</f>
        <v>1</v>
      </c>
      <c r="Q44" s="9">
        <f>SUM(M44:N44)*P44</f>
        <v>99</v>
      </c>
      <c r="R44" s="7"/>
      <c r="S44" s="7"/>
      <c r="T44" s="7"/>
    </row>
    <row r="45" spans="1:20" ht="30" customHeight="1">
      <c r="A45" s="2">
        <v>10</v>
      </c>
      <c r="B45" s="3" t="str">
        <f>VLOOKUP($A45,регістрація!$B:$Y,3,FALSE)</f>
        <v>Комунальна установа «Рубіжанський міський Центр туризму, краєзнавства, спорту та екскурсій учнівської молоді»</v>
      </c>
      <c r="C45" s="10" t="str">
        <f>VLOOKUP($A45,регістрація!$B:$Y,4,FALSE)</f>
        <v>Тарасенко Ігор Миколайович</v>
      </c>
      <c r="D45" s="10" t="str">
        <f>VLOOKUP($A45,регістрація!$B:$W,5,FALSE)</f>
        <v>водний</v>
      </c>
      <c r="E45" s="10" t="str">
        <f>VLOOKUP($A45,регістрація!$B:$W,6,FALSE)</f>
        <v>3 с.с.</v>
      </c>
      <c r="F45" s="10" t="str">
        <f>VLOOKUP($A45,регістрація!$B:$X,7,FALSE)</f>
        <v>р. С. Донець</v>
      </c>
      <c r="G45" s="10">
        <f>VLOOKUP($A45,регістрація!$B:$X,8,FALSE)</f>
        <v>9</v>
      </c>
      <c r="H45" s="10">
        <f>VLOOKUP($A45,'розг. оцінка'!$CF:$CM,4,FALSE)</f>
        <v>89</v>
      </c>
      <c r="I45" s="10">
        <f>VLOOKUP($A45,'розг. оцінка'!$CF:$CM,5,FALSE)</f>
        <v>91</v>
      </c>
      <c r="J45" s="10">
        <f>VLOOKUP($A45,'розг. оцінка'!$CF:$CM,6,FALSE)</f>
        <v>86</v>
      </c>
      <c r="K45" s="10"/>
      <c r="L45" s="10"/>
      <c r="M45" s="130">
        <f>SUM(H45:L45)/3</f>
        <v>88.66666666666667</v>
      </c>
      <c r="N45" s="2">
        <f>VLOOKUP($A45,регістрація!$B:$X,10,FALSE)</f>
        <v>3</v>
      </c>
      <c r="O45" s="2"/>
      <c r="P45" s="2">
        <f>VLOOKUP($A45,регістрація!$B:$X,11,FALSE)</f>
        <v>0.8</v>
      </c>
      <c r="Q45" s="9">
        <f>SUM(M45:N45)*P45</f>
        <v>73.33333333333334</v>
      </c>
      <c r="R45" s="7"/>
      <c r="S45" s="7"/>
      <c r="T45" s="7"/>
    </row>
    <row r="46" spans="2:17" ht="20.25" customHeight="1">
      <c r="B46" s="37" t="s">
        <v>167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55"/>
      <c r="N46" s="19"/>
      <c r="O46" s="19"/>
      <c r="P46" s="19"/>
      <c r="Q46" s="138">
        <f>SUM(Q47:Q55)</f>
        <v>1046.3333333333335</v>
      </c>
    </row>
    <row r="47" spans="1:17" ht="30" customHeight="1">
      <c r="A47" s="2">
        <v>45</v>
      </c>
      <c r="B47" s="3" t="str">
        <f>VLOOKUP($A47,регістрація!$B:$Y,3,FALSE)</f>
        <v>МОЦТКЕ УМ</v>
      </c>
      <c r="C47" s="10" t="str">
        <f>VLOOKUP($A47,регістрація!$B:$Y,4,FALSE)</f>
        <v>Мінаков Володимир Андрійович</v>
      </c>
      <c r="D47" s="10" t="str">
        <f>VLOOKUP($A47,регістрація!$B:$W,5,FALSE)</f>
        <v>водний</v>
      </c>
      <c r="E47" s="10" t="str">
        <f>VLOOKUP($A47,регістрація!$B:$W,6,FALSE)</f>
        <v>1 к.с.</v>
      </c>
      <c r="F47" s="10" t="str">
        <f>VLOOKUP($A47,регістрація!$B:$X,7,FALSE)</f>
        <v>р. П. Буг</v>
      </c>
      <c r="G47" s="10">
        <f>VLOOKUP($A47,регістрація!$B:$X,8,FALSE)</f>
        <v>11</v>
      </c>
      <c r="H47" s="10">
        <f>VLOOKUP($A47,'розг. оцінка'!$CF:$CM,4,FALSE)</f>
        <v>116</v>
      </c>
      <c r="I47" s="10">
        <f>VLOOKUP($A47,'розг. оцінка'!$CF:$CM,5,FALSE)</f>
        <v>102</v>
      </c>
      <c r="J47" s="10">
        <f>VLOOKUP($A47,'розг. оцінка'!$CF:$CM,6,FALSE)</f>
        <v>0</v>
      </c>
      <c r="K47" s="10"/>
      <c r="L47" s="10"/>
      <c r="M47" s="9">
        <f>SUM(H47:L47)/2</f>
        <v>109</v>
      </c>
      <c r="N47" s="2">
        <f>VLOOKUP($A47,регістрація!$B:$X,10,FALSE)</f>
        <v>3</v>
      </c>
      <c r="O47" s="2"/>
      <c r="P47" s="2">
        <f>VLOOKUP($A47,регістрація!$B:$X,11,FALSE)</f>
        <v>1</v>
      </c>
      <c r="Q47" s="9">
        <f>SUM(M47:N47)*P47</f>
        <v>112</v>
      </c>
    </row>
    <row r="48" spans="1:17" ht="30" customHeight="1">
      <c r="A48" s="2">
        <v>46</v>
      </c>
      <c r="B48" s="3" t="str">
        <f>VLOOKUP($A48,регістрація!$B:$Y,3,FALSE)</f>
        <v>МОЦТКЕ УМ</v>
      </c>
      <c r="C48" s="10" t="str">
        <f>VLOOKUP($A48,регістрація!$B:$Y,4,FALSE)</f>
        <v>Брагін Анатолій Леонідович</v>
      </c>
      <c r="D48" s="10" t="str">
        <f>VLOOKUP($A48,регістрація!$B:$W,5,FALSE)</f>
        <v>водний</v>
      </c>
      <c r="E48" s="10" t="str">
        <f>VLOOKUP($A48,регістрація!$B:$W,6,FALSE)</f>
        <v>2 к.с.</v>
      </c>
      <c r="F48" s="10" t="str">
        <f>VLOOKUP($A48,регістрація!$B:$X,7,FALSE)</f>
        <v>р. П. Буг</v>
      </c>
      <c r="G48" s="10">
        <f>VLOOKUP($A48,регістрація!$B:$X,8,FALSE)</f>
        <v>10</v>
      </c>
      <c r="H48" s="10">
        <f>VLOOKUP($A48,'розг. оцінка'!$CF:$CM,4,FALSE)</f>
        <v>107</v>
      </c>
      <c r="I48" s="10">
        <f>VLOOKUP($A48,'розг. оцінка'!$CF:$CM,5,FALSE)</f>
        <v>107</v>
      </c>
      <c r="J48" s="10">
        <f>VLOOKUP($A48,'розг. оцінка'!$CF:$CM,6,FALSE)</f>
        <v>0</v>
      </c>
      <c r="K48" s="10"/>
      <c r="L48" s="10"/>
      <c r="M48" s="9">
        <f>SUM(H48:J48)/2</f>
        <v>107</v>
      </c>
      <c r="N48" s="2">
        <f>VLOOKUP($A48,регістрація!$B:$X,10,FALSE)</f>
        <v>3</v>
      </c>
      <c r="O48" s="2"/>
      <c r="P48" s="2">
        <f>VLOOKUP($A48,регістрація!$B:$X,11,FALSE)</f>
        <v>1.2</v>
      </c>
      <c r="Q48" s="9">
        <f aca="true" t="shared" si="2" ref="Q48:Q55">SUM(M48:N48)*P48</f>
        <v>132</v>
      </c>
    </row>
    <row r="49" spans="1:17" ht="30" customHeight="1">
      <c r="A49" s="2">
        <v>47</v>
      </c>
      <c r="B49" s="3" t="str">
        <f>VLOOKUP($A49,регістрація!$B:$Y,3,FALSE)</f>
        <v>МОЦТКЕ УМ</v>
      </c>
      <c r="C49" s="10" t="str">
        <f>VLOOKUP($A49,регістрація!$B:$Y,4,FALSE)</f>
        <v>Трощенко Володимир Олександрович</v>
      </c>
      <c r="D49" s="10" t="str">
        <f>VLOOKUP($A49,регістрація!$B:$W,5,FALSE)</f>
        <v>вело</v>
      </c>
      <c r="E49" s="10" t="str">
        <f>VLOOKUP($A49,регістрація!$B:$W,6,FALSE)</f>
        <v>3 с.с.</v>
      </c>
      <c r="F49" s="10" t="str">
        <f>VLOOKUP($A49,регістрація!$B:$X,7,FALSE)</f>
        <v>Миколаївська область</v>
      </c>
      <c r="G49" s="10">
        <f>VLOOKUP($A49,регістрація!$B:$X,8,FALSE)</f>
        <v>8</v>
      </c>
      <c r="H49" s="10">
        <f>VLOOKUP($A49,'розг. оцінка'!$CF:$CM,4,FALSE)</f>
        <v>95</v>
      </c>
      <c r="I49" s="10">
        <f>VLOOKUP($A49,'розг. оцінка'!$CF:$CM,5,FALSE)</f>
        <v>108</v>
      </c>
      <c r="J49" s="10">
        <f>VLOOKUP($A49,'розг. оцінка'!$CF:$CM,6,FALSE)</f>
        <v>0</v>
      </c>
      <c r="K49" s="10"/>
      <c r="L49" s="10"/>
      <c r="M49" s="9">
        <f>SUM(H49:L49)/2</f>
        <v>101.5</v>
      </c>
      <c r="N49" s="2">
        <f>VLOOKUP($A49,регістрація!$B:$X,10,FALSE)</f>
        <v>3</v>
      </c>
      <c r="O49" s="2"/>
      <c r="P49" s="2">
        <f>VLOOKUP($A49,регістрація!$B:$X,11,FALSE)</f>
        <v>0.8</v>
      </c>
      <c r="Q49" s="9">
        <f t="shared" si="2"/>
        <v>83.60000000000001</v>
      </c>
    </row>
    <row r="50" spans="1:17" ht="30" customHeight="1">
      <c r="A50" s="2">
        <v>48</v>
      </c>
      <c r="B50" s="3" t="str">
        <f>VLOOKUP($A50,регістрація!$B:$Y,3,FALSE)</f>
        <v>МОЦТКЕ УМ</v>
      </c>
      <c r="C50" s="10" t="str">
        <f>VLOOKUP($A50,регістрація!$B:$Y,4,FALSE)</f>
        <v>Мартинов Сергій Володимирович</v>
      </c>
      <c r="D50" s="10" t="str">
        <f>VLOOKUP($A50,регістрація!$B:$W,5,FALSE)</f>
        <v>вело</v>
      </c>
      <c r="E50" s="10" t="str">
        <f>VLOOKUP($A50,регістрація!$B:$W,6,FALSE)</f>
        <v>1 к.с.</v>
      </c>
      <c r="F50" s="10" t="str">
        <f>VLOOKUP($A50,регістрація!$B:$X,7,FALSE)</f>
        <v>Миколаївська область</v>
      </c>
      <c r="G50" s="10">
        <f>VLOOKUP($A50,регістрація!$B:$X,8,FALSE)</f>
        <v>8</v>
      </c>
      <c r="H50" s="10">
        <f>VLOOKUP($A50,'розг. оцінка'!$CF:$CM,4,FALSE)</f>
        <v>111</v>
      </c>
      <c r="I50" s="10">
        <f>VLOOKUP($A50,'розг. оцінка'!$CF:$CM,5,FALSE)</f>
        <v>93</v>
      </c>
      <c r="J50" s="10">
        <f>VLOOKUP($A50,'розг. оцінка'!$CF:$CM,6,FALSE)</f>
        <v>97</v>
      </c>
      <c r="K50" s="10"/>
      <c r="L50" s="10"/>
      <c r="M50" s="9">
        <f>SUM(H50:L50)/3</f>
        <v>100.33333333333333</v>
      </c>
      <c r="N50" s="2">
        <f>VLOOKUP($A50,регістрація!$B:$X,10,FALSE)</f>
        <v>3</v>
      </c>
      <c r="O50" s="2"/>
      <c r="P50" s="2">
        <f>VLOOKUP($A50,регістрація!$B:$X,11,FALSE)</f>
        <v>1</v>
      </c>
      <c r="Q50" s="9">
        <f t="shared" si="2"/>
        <v>103.33333333333333</v>
      </c>
    </row>
    <row r="51" spans="1:17" ht="30" customHeight="1">
      <c r="A51" s="2">
        <v>49</v>
      </c>
      <c r="B51" s="3" t="str">
        <f>VLOOKUP($A51,регістрація!$B:$Y,3,FALSE)</f>
        <v>МОЦТКЕ УМ</v>
      </c>
      <c r="C51" s="10" t="str">
        <f>VLOOKUP($A51,регістрація!$B:$Y,4,FALSE)</f>
        <v>Зайкін Олексій Володимирович</v>
      </c>
      <c r="D51" s="10" t="str">
        <f>VLOOKUP($A51,регістрація!$B:$W,5,FALSE)</f>
        <v>вело</v>
      </c>
      <c r="E51" s="10" t="str">
        <f>VLOOKUP($A51,регістрація!$B:$W,6,FALSE)</f>
        <v>2 к.с.</v>
      </c>
      <c r="F51" s="10" t="str">
        <f>VLOOKUP($A51,регістрація!$B:$X,7,FALSE)</f>
        <v>Миколаївська область</v>
      </c>
      <c r="G51" s="10">
        <f>VLOOKUP($A51,регістрація!$B:$X,8,FALSE)</f>
        <v>9</v>
      </c>
      <c r="H51" s="10">
        <f>VLOOKUP($A51,'розг. оцінка'!$CF:$CM,4,FALSE)</f>
        <v>103</v>
      </c>
      <c r="I51" s="10">
        <f>VLOOKUP($A51,'розг. оцінка'!$CF:$CM,5,FALSE)</f>
        <v>104</v>
      </c>
      <c r="J51" s="10">
        <f>VLOOKUP($A51,'розг. оцінка'!$CF:$CM,6,FALSE)</f>
        <v>103</v>
      </c>
      <c r="K51" s="10"/>
      <c r="L51" s="10"/>
      <c r="M51" s="9">
        <f>SUM(H51:L51)/3</f>
        <v>103.33333333333333</v>
      </c>
      <c r="N51" s="2">
        <f>VLOOKUP($A51,регістрація!$B:$X,10,FALSE)</f>
        <v>3</v>
      </c>
      <c r="O51" s="2"/>
      <c r="P51" s="2">
        <f>VLOOKUP($A51,регістрація!$B:$X,11,FALSE)</f>
        <v>1.2</v>
      </c>
      <c r="Q51" s="9">
        <f t="shared" si="2"/>
        <v>127.6</v>
      </c>
    </row>
    <row r="52" spans="1:17" ht="30" customHeight="1">
      <c r="A52" s="2">
        <v>50</v>
      </c>
      <c r="B52" s="3" t="str">
        <f>VLOOKUP($A52,регістрація!$B:$Y,3,FALSE)</f>
        <v>МОЦТКЕ УМ</v>
      </c>
      <c r="C52" s="10" t="str">
        <f>VLOOKUP($A52,регістрація!$B:$Y,4,FALSE)</f>
        <v>Гладка Олена Володимирівна</v>
      </c>
      <c r="D52" s="10" t="str">
        <f>VLOOKUP($A52,регістрація!$B:$W,5,FALSE)</f>
        <v>вело</v>
      </c>
      <c r="E52" s="10" t="str">
        <f>VLOOKUP($A52,регістрація!$B:$W,6,FALSE)</f>
        <v>3 к.с.</v>
      </c>
      <c r="F52" s="10" t="str">
        <f>VLOOKUP($A52,регістрація!$B:$X,7,FALSE)</f>
        <v>Миколаївська область</v>
      </c>
      <c r="G52" s="10">
        <f>VLOOKUP($A52,регістрація!$B:$X,8,FALSE)</f>
        <v>8</v>
      </c>
      <c r="H52" s="10">
        <f>VLOOKUP($A52,'розг. оцінка'!$CF:$CM,4,FALSE)</f>
        <v>104</v>
      </c>
      <c r="I52" s="10">
        <f>VLOOKUP($A52,'розг. оцінка'!$CF:$CM,5,FALSE)</f>
        <v>109</v>
      </c>
      <c r="J52" s="10">
        <f>VLOOKUP($A52,'розг. оцінка'!$CF:$CM,6,FALSE)</f>
        <v>103</v>
      </c>
      <c r="K52" s="10"/>
      <c r="L52" s="10"/>
      <c r="M52" s="9">
        <f>SUM(H52:J52)/3</f>
        <v>105.33333333333333</v>
      </c>
      <c r="N52" s="2">
        <f>VLOOKUP($A52,регістрація!$B:$X,10,FALSE)</f>
        <v>3</v>
      </c>
      <c r="O52" s="2"/>
      <c r="P52" s="2">
        <f>VLOOKUP($A52,регістрація!$B:$X,11,FALSE)</f>
        <v>1.4</v>
      </c>
      <c r="Q52" s="9">
        <f t="shared" si="2"/>
        <v>151.66666666666666</v>
      </c>
    </row>
    <row r="53" spans="1:17" ht="30" customHeight="1">
      <c r="A53" s="2">
        <v>51</v>
      </c>
      <c r="B53" s="3" t="str">
        <f>VLOOKUP($A53,регістрація!$B:$Y,3,FALSE)</f>
        <v>МОЦТКЕ УМ</v>
      </c>
      <c r="C53" s="10" t="str">
        <f>VLOOKUP($A53,регістрація!$B:$Y,4,FALSE)</f>
        <v>Овсяннікова Олена Вікторівна</v>
      </c>
      <c r="D53" s="10" t="str">
        <f>VLOOKUP($A53,регістрація!$B:$W,5,FALSE)</f>
        <v>пішохідний </v>
      </c>
      <c r="E53" s="10" t="str">
        <f>VLOOKUP($A53,регістрація!$B:$W,6,FALSE)</f>
        <v>3 с.с.</v>
      </c>
      <c r="F53" s="10" t="str">
        <f>VLOOKUP($A53,регістрація!$B:$X,7,FALSE)</f>
        <v>Миколаївська область</v>
      </c>
      <c r="G53" s="10">
        <f>VLOOKUP($A53,регістрація!$B:$X,8,FALSE)</f>
        <v>9</v>
      </c>
      <c r="H53" s="10">
        <f>VLOOKUP($A53,'розг. оцінка'!$CF:$CM,4,FALSE)</f>
        <v>112</v>
      </c>
      <c r="I53" s="10">
        <f>VLOOKUP($A53,'розг. оцінка'!$CF:$CM,5,FALSE)</f>
        <v>109</v>
      </c>
      <c r="J53" s="10">
        <f>VLOOKUP($A53,'розг. оцінка'!$CF:$CM,6,FALSE)</f>
        <v>0</v>
      </c>
      <c r="K53" s="10"/>
      <c r="L53" s="10"/>
      <c r="M53" s="9">
        <f>SUM(H53:L53)/2</f>
        <v>110.5</v>
      </c>
      <c r="N53" s="2">
        <f>VLOOKUP($A53,регістрація!$B:$X,10,FALSE)</f>
        <v>3</v>
      </c>
      <c r="O53" s="2"/>
      <c r="P53" s="2">
        <f>VLOOKUP($A53,регістрація!$B:$X,11,FALSE)</f>
        <v>0.8</v>
      </c>
      <c r="Q53" s="9">
        <f t="shared" si="2"/>
        <v>90.80000000000001</v>
      </c>
    </row>
    <row r="54" spans="1:17" ht="30" customHeight="1">
      <c r="A54" s="2">
        <v>52</v>
      </c>
      <c r="B54" s="3" t="str">
        <f>VLOOKUP($A54,регістрація!$B:$Y,3,FALSE)</f>
        <v>ЦПР Вітовського району, Лиманівська ЗОШ</v>
      </c>
      <c r="C54" s="10" t="str">
        <f>VLOOKUP($A54,регістрація!$B:$Y,4,FALSE)</f>
        <v>Безпалий Микола Андрійович</v>
      </c>
      <c r="D54" s="10" t="str">
        <f>VLOOKUP($A54,регістрація!$B:$W,5,FALSE)</f>
        <v>пішохідний </v>
      </c>
      <c r="E54" s="10" t="str">
        <f>VLOOKUP($A54,регістрація!$B:$W,6,FALSE)</f>
        <v>1 к.с.</v>
      </c>
      <c r="F54" s="10" t="str">
        <f>VLOOKUP($A54,регістрація!$B:$X,7,FALSE)</f>
        <v>Карпати</v>
      </c>
      <c r="G54" s="10">
        <f>VLOOKUP($A54,регістрація!$B:$X,8,FALSE)</f>
        <v>12</v>
      </c>
      <c r="H54" s="10">
        <f>VLOOKUP($A54,'розг. оцінка'!$CF:$CM,4,FALSE)</f>
        <v>112</v>
      </c>
      <c r="I54" s="10">
        <f>VLOOKUP($A54,'розг. оцінка'!$CF:$CM,5,FALSE)</f>
        <v>106</v>
      </c>
      <c r="J54" s="10">
        <f>VLOOKUP($A54,'розг. оцінка'!$CF:$CM,6,FALSE)</f>
        <v>107</v>
      </c>
      <c r="K54" s="10"/>
      <c r="L54" s="10"/>
      <c r="M54" s="9">
        <f>SUM(H54:L54)/3</f>
        <v>108.33333333333333</v>
      </c>
      <c r="N54" s="2">
        <f>VLOOKUP($A54,регістрація!$B:$X,10,FALSE)</f>
        <v>3</v>
      </c>
      <c r="O54" s="2"/>
      <c r="P54" s="2">
        <f>VLOOKUP($A54,регістрація!$B:$X,11,FALSE)</f>
        <v>1</v>
      </c>
      <c r="Q54" s="9">
        <f t="shared" si="2"/>
        <v>111.33333333333333</v>
      </c>
    </row>
    <row r="55" spans="1:17" ht="30" customHeight="1">
      <c r="A55" s="2">
        <v>53</v>
      </c>
      <c r="B55" s="3" t="str">
        <f>VLOOKUP($A55,регістрація!$B:$Y,3,FALSE)</f>
        <v>МОЦТКЕ УМ</v>
      </c>
      <c r="C55" s="10" t="str">
        <f>VLOOKUP($A55,регістрація!$B:$Y,4,FALSE)</f>
        <v>Пушкаренко Валентина Дмитрівна</v>
      </c>
      <c r="D55" s="10" t="str">
        <f>VLOOKUP($A55,регістрація!$B:$W,5,FALSE)</f>
        <v>пішохідний </v>
      </c>
      <c r="E55" s="10" t="str">
        <f>VLOOKUP($A55,регістрація!$B:$W,6,FALSE)</f>
        <v>2 к.с.</v>
      </c>
      <c r="F55" s="10" t="str">
        <f>VLOOKUP($A55,регістрація!$B:$X,7,FALSE)</f>
        <v>Карпати</v>
      </c>
      <c r="G55" s="10">
        <f>VLOOKUP($A55,регістрація!$B:$X,8,FALSE)</f>
        <v>8</v>
      </c>
      <c r="H55" s="10">
        <f>VLOOKUP($A55,'розг. оцінка'!$CF:$CM,4,FALSE)</f>
        <v>108</v>
      </c>
      <c r="I55" s="10">
        <f>VLOOKUP($A55,'розг. оцінка'!$CF:$CM,5,FALSE)</f>
        <v>110</v>
      </c>
      <c r="J55" s="10">
        <f>VLOOKUP($A55,'розг. оцінка'!$CF:$CM,6,FALSE)</f>
        <v>108</v>
      </c>
      <c r="K55" s="10"/>
      <c r="L55" s="10"/>
      <c r="M55" s="9">
        <f>SUM(H55:L55)/3</f>
        <v>108.66666666666667</v>
      </c>
      <c r="N55" s="2">
        <f>VLOOKUP($A55,регістрація!$B:$X,10,FALSE)</f>
        <v>3</v>
      </c>
      <c r="O55" s="2"/>
      <c r="P55" s="2">
        <f>VLOOKUP($A55,регістрація!$B:$X,11,FALSE)</f>
        <v>1.2</v>
      </c>
      <c r="Q55" s="9">
        <f t="shared" si="2"/>
        <v>134</v>
      </c>
    </row>
    <row r="56" spans="2:17" ht="30" customHeight="1">
      <c r="B56" s="54" t="s">
        <v>352</v>
      </c>
      <c r="E56" s="19"/>
      <c r="F56" s="19"/>
      <c r="G56" s="19"/>
      <c r="H56" s="22"/>
      <c r="I56" s="22"/>
      <c r="J56" s="22"/>
      <c r="K56" s="22"/>
      <c r="L56" s="22"/>
      <c r="M56" s="55"/>
      <c r="N56" s="19"/>
      <c r="O56" s="19"/>
      <c r="P56" s="19"/>
      <c r="Q56" s="138">
        <f>SUM(Q57:Q57)</f>
        <v>78.80000000000001</v>
      </c>
    </row>
    <row r="57" spans="1:17" ht="30" customHeight="1">
      <c r="A57" s="126">
        <v>12</v>
      </c>
      <c r="B57" s="3" t="str">
        <f>VLOOKUP($A57,регістрація!$B:$Y,3,FALSE)</f>
        <v>Комунальний заклад Рішельєвський ліцей</v>
      </c>
      <c r="C57" s="10" t="str">
        <f>VLOOKUP($A57,регістрація!$B:$Y,4,FALSE)</f>
        <v>Соколов Олег Вікторович</v>
      </c>
      <c r="D57" s="10" t="str">
        <f>VLOOKUP($A57,регістрація!$B:$W,5,FALSE)</f>
        <v>пішохідний </v>
      </c>
      <c r="E57" s="10" t="str">
        <f>VLOOKUP($A57,регістрація!$B:$W,6,FALSE)</f>
        <v>3 с.с.</v>
      </c>
      <c r="F57" s="10" t="str">
        <f>VLOOKUP($A57,регістрація!$B:$X,7,FALSE)</f>
        <v>Карпати</v>
      </c>
      <c r="G57" s="10">
        <f>VLOOKUP($A57,регістрація!$B:$X,8,FALSE)</f>
        <v>11</v>
      </c>
      <c r="H57" s="10">
        <f>VLOOKUP($A57,'розг. оцінка'!$CF:$CM,4,FALSE)</f>
        <v>99</v>
      </c>
      <c r="I57" s="10">
        <f>VLOOKUP($A57,'розг. оцінка'!$CF:$CM,5,FALSE)</f>
        <v>92</v>
      </c>
      <c r="J57" s="10">
        <f>VLOOKUP($A57,'розг. оцінка'!$CF:$CM,6,FALSE)</f>
        <v>0</v>
      </c>
      <c r="K57" s="10"/>
      <c r="L57" s="10"/>
      <c r="M57" s="9">
        <f>SUM(H57:L57)/2</f>
        <v>95.5</v>
      </c>
      <c r="N57" s="2">
        <f>VLOOKUP($A57,регістрація!$B:$X,10,FALSE)</f>
        <v>3</v>
      </c>
      <c r="O57" s="2"/>
      <c r="P57" s="2">
        <f>VLOOKUP($A57,регістрація!$B:$X,11,FALSE)</f>
        <v>0.8</v>
      </c>
      <c r="Q57" s="9">
        <f>SUM(M57:N57)*P57</f>
        <v>78.80000000000001</v>
      </c>
    </row>
    <row r="58" spans="2:17" ht="24.75" customHeight="1">
      <c r="B58" s="54" t="s">
        <v>221</v>
      </c>
      <c r="E58" s="19"/>
      <c r="F58" s="19"/>
      <c r="G58" s="19"/>
      <c r="H58" s="22"/>
      <c r="I58" s="22"/>
      <c r="J58" s="22"/>
      <c r="K58" s="22"/>
      <c r="L58" s="22"/>
      <c r="M58" s="55"/>
      <c r="N58" s="19"/>
      <c r="O58" s="19"/>
      <c r="P58" s="19"/>
      <c r="Q58" s="138">
        <f>SUM(Q59:Q64)</f>
        <v>625.9333333333334</v>
      </c>
    </row>
    <row r="59" spans="1:20" ht="30" customHeight="1">
      <c r="A59" s="2">
        <v>62</v>
      </c>
      <c r="B59" s="3" t="str">
        <f>VLOOKUP($A59,регістрація!$B:$Y,3,FALSE)</f>
        <v>Полтавський обласний центр туризму і краєзнавства учнівської молоді</v>
      </c>
      <c r="C59" s="10" t="str">
        <f>VLOOKUP($A59,регістрація!$B:$Y,4,FALSE)</f>
        <v>Криворучко Анатолій вікторович</v>
      </c>
      <c r="D59" s="10" t="str">
        <f>VLOOKUP($A59,регістрація!$B:$W,5,FALSE)</f>
        <v>пішохідний </v>
      </c>
      <c r="E59" s="10" t="str">
        <f>VLOOKUP($A59,регістрація!$B:$W,6,FALSE)</f>
        <v>3 к.с.</v>
      </c>
      <c r="F59" s="10" t="str">
        <f>VLOOKUP($A59,регістрація!$B:$X,7,FALSE)</f>
        <v>Карпати</v>
      </c>
      <c r="G59" s="10">
        <f>VLOOKUP($A59,регістрація!$B:$X,8,FALSE)</f>
        <v>9</v>
      </c>
      <c r="H59" s="10">
        <f>VLOOKUP($A59,'розг. оцінка'!$CF:$CM,4,FALSE)</f>
        <v>118</v>
      </c>
      <c r="I59" s="10">
        <f>VLOOKUP($A59,'розг. оцінка'!$CF:$CM,5,FALSE)</f>
        <v>111</v>
      </c>
      <c r="J59" s="10">
        <f>VLOOKUP($A59,'розг. оцінка'!$CF:$CM,6,FALSE)</f>
        <v>112</v>
      </c>
      <c r="K59" s="10"/>
      <c r="L59" s="10"/>
      <c r="M59" s="9">
        <f>SUM(H59:L59)/3</f>
        <v>113.66666666666667</v>
      </c>
      <c r="N59" s="2">
        <f>VLOOKUP($A59,регістрація!$B:$X,10,FALSE)</f>
        <v>3</v>
      </c>
      <c r="O59" s="2"/>
      <c r="P59" s="2">
        <f>VLOOKUP($A59,регістрація!$B:$X,11,FALSE)</f>
        <v>1.4</v>
      </c>
      <c r="Q59" s="9">
        <f aca="true" t="shared" si="3" ref="Q59:Q64">SUM(M59:N59)*P59</f>
        <v>163.33333333333334</v>
      </c>
      <c r="R59" s="7"/>
      <c r="S59" s="7"/>
      <c r="T59" s="7"/>
    </row>
    <row r="60" spans="1:25" s="8" customFormat="1" ht="30" customHeight="1">
      <c r="A60" s="2">
        <v>63</v>
      </c>
      <c r="B60" s="3" t="str">
        <f>VLOOKUP($A60,регістрація!$B:$Y,3,FALSE)</f>
        <v>Полтавський міський центр позашкільної освіти</v>
      </c>
      <c r="C60" s="10" t="str">
        <f>VLOOKUP($A60,регістрація!$B:$Y,4,FALSE)</f>
        <v>Макуха Анатолій Васильович</v>
      </c>
      <c r="D60" s="10" t="str">
        <f>VLOOKUP($A60,регістрація!$B:$W,5,FALSE)</f>
        <v>пішохідний </v>
      </c>
      <c r="E60" s="10" t="str">
        <f>VLOOKUP($A60,регістрація!$B:$W,6,FALSE)</f>
        <v>3 с.с.</v>
      </c>
      <c r="F60" s="10" t="str">
        <f>VLOOKUP($A60,регістрація!$B:$X,7,FALSE)</f>
        <v>Карпати</v>
      </c>
      <c r="G60" s="10">
        <f>VLOOKUP($A60,регістрація!$B:$X,8,FALSE)</f>
        <v>11</v>
      </c>
      <c r="H60" s="10">
        <f>VLOOKUP($A60,'розг. оцінка'!$CF:$CM,4,FALSE)</f>
        <v>114</v>
      </c>
      <c r="I60" s="10">
        <f>VLOOKUP($A60,'розг. оцінка'!$CF:$CM,5,FALSE)</f>
        <v>113</v>
      </c>
      <c r="J60" s="10">
        <f>VLOOKUP($A60,'розг. оцінка'!$CF:$CM,6,FALSE)</f>
        <v>0</v>
      </c>
      <c r="K60" s="10"/>
      <c r="L60" s="10"/>
      <c r="M60" s="9">
        <f>SUM(H60:L60)/2</f>
        <v>113.5</v>
      </c>
      <c r="N60" s="2">
        <f>VLOOKUP($A60,регістрація!$B:$X,10,FALSE)</f>
        <v>3</v>
      </c>
      <c r="O60" s="2"/>
      <c r="P60" s="2">
        <f>VLOOKUP($A60,регістрація!$B:$X,11,FALSE)</f>
        <v>0.8</v>
      </c>
      <c r="Q60" s="9">
        <f t="shared" si="3"/>
        <v>93.2</v>
      </c>
      <c r="T60" s="7"/>
      <c r="U60" s="7"/>
      <c r="V60" s="7"/>
      <c r="W60" s="7"/>
      <c r="X60" s="7"/>
      <c r="Y60" s="7"/>
    </row>
    <row r="61" spans="1:20" ht="30" customHeight="1">
      <c r="A61" s="2">
        <v>64</v>
      </c>
      <c r="B61" s="3" t="str">
        <f>VLOOKUP($A61,регістрація!$B:$Y,3,FALSE)</f>
        <v>Будинок дитячої та юнацької творчості Пирятинської районної державної адміністрації</v>
      </c>
      <c r="C61" s="10" t="str">
        <f>VLOOKUP($A61,регістрація!$B:$Y,4,FALSE)</f>
        <v>Кабушка Сергій Васильович</v>
      </c>
      <c r="D61" s="10" t="str">
        <f>VLOOKUP($A61,регістрація!$B:$W,5,FALSE)</f>
        <v>вело</v>
      </c>
      <c r="E61" s="10" t="str">
        <f>VLOOKUP($A61,регістрація!$B:$W,6,FALSE)</f>
        <v>3 с.с.</v>
      </c>
      <c r="F61" s="10" t="str">
        <f>VLOOKUP($A61,регістрація!$B:$X,7,FALSE)</f>
        <v>Полтавська область</v>
      </c>
      <c r="G61" s="10">
        <f>VLOOKUP($A61,регістрація!$B:$X,8,FALSE)</f>
        <v>8</v>
      </c>
      <c r="H61" s="10">
        <f>VLOOKUP($A61,'розг. оцінка'!$CF:$CM,4,FALSE)</f>
        <v>77</v>
      </c>
      <c r="I61" s="10">
        <f>VLOOKUP($A61,'розг. оцінка'!$CF:$CM,5,FALSE)</f>
        <v>85</v>
      </c>
      <c r="J61" s="10">
        <f>VLOOKUP($A61,'розг. оцінка'!$CF:$CM,6,FALSE)</f>
        <v>0</v>
      </c>
      <c r="K61" s="10"/>
      <c r="L61" s="10"/>
      <c r="M61" s="9">
        <f>SUM(H61:L61)/2</f>
        <v>81</v>
      </c>
      <c r="N61" s="2">
        <f>VLOOKUP($A61,регістрація!$B:$X,10,FALSE)</f>
        <v>3</v>
      </c>
      <c r="O61" s="2"/>
      <c r="P61" s="2">
        <f>VLOOKUP($A61,регістрація!$B:$X,11,FALSE)</f>
        <v>0.8</v>
      </c>
      <c r="Q61" s="9">
        <f t="shared" si="3"/>
        <v>67.2</v>
      </c>
      <c r="R61" s="7"/>
      <c r="S61" s="7"/>
      <c r="T61" s="7"/>
    </row>
    <row r="62" spans="1:20" ht="30" customHeight="1">
      <c r="A62" s="2">
        <v>65</v>
      </c>
      <c r="B62" s="3" t="str">
        <f>VLOOKUP($A62,регістрація!$B:$Y,3,FALSE)</f>
        <v>Станція юних туристів імені Давида Гурамішвілі, Миргород</v>
      </c>
      <c r="C62" s="10" t="str">
        <f>VLOOKUP($A62,регістрація!$B:$Y,4,FALSE)</f>
        <v>Ошека Олена Володимирівна</v>
      </c>
      <c r="D62" s="10" t="str">
        <f>VLOOKUP($A62,регістрація!$B:$W,5,FALSE)</f>
        <v>водний</v>
      </c>
      <c r="E62" s="10" t="str">
        <f>VLOOKUP($A62,регістрація!$B:$W,6,FALSE)</f>
        <v>1 к.с.</v>
      </c>
      <c r="F62" s="10" t="str">
        <f>VLOOKUP($A62,регістрація!$B:$X,7,FALSE)</f>
        <v>Шацькі озера</v>
      </c>
      <c r="G62" s="10">
        <f>VLOOKUP($A62,регістрація!$B:$X,8,FALSE)</f>
        <v>10</v>
      </c>
      <c r="H62" s="10">
        <f>VLOOKUP($A62,'розг. оцінка'!$CF:$CM,4,FALSE)</f>
        <v>80</v>
      </c>
      <c r="I62" s="10">
        <f>VLOOKUP($A62,'розг. оцінка'!$CF:$CM,5,FALSE)</f>
        <v>112</v>
      </c>
      <c r="J62" s="10">
        <f>VLOOKUP($A62,'розг. оцінка'!$CF:$CM,6,FALSE)</f>
        <v>0</v>
      </c>
      <c r="K62" s="10"/>
      <c r="L62" s="10"/>
      <c r="M62" s="9">
        <f>SUM(H62:L62)/2</f>
        <v>96</v>
      </c>
      <c r="N62" s="2">
        <f>VLOOKUP($A62,регістрація!$B:$X,10,FALSE)</f>
        <v>3</v>
      </c>
      <c r="O62" s="2"/>
      <c r="P62" s="2">
        <f>VLOOKUP($A62,регістрація!$B:$X,11,FALSE)</f>
        <v>1</v>
      </c>
      <c r="Q62" s="9">
        <f t="shared" si="3"/>
        <v>99</v>
      </c>
      <c r="R62" s="7"/>
      <c r="S62" s="7"/>
      <c r="T62" s="7"/>
    </row>
    <row r="63" spans="1:20" ht="30" customHeight="1">
      <c r="A63" s="2">
        <v>66</v>
      </c>
      <c r="B63" s="3" t="str">
        <f>VLOOKUP($A63,регістрація!$B:$Y,3,FALSE)</f>
        <v>Станція юних туристів імені Давида Гурамішвілі, Миргород</v>
      </c>
      <c r="C63" s="10" t="str">
        <f>VLOOKUP($A63,регістрація!$B:$Y,4,FALSE)</f>
        <v>Ошека Олена Володимирівна</v>
      </c>
      <c r="D63" s="10" t="str">
        <f>VLOOKUP($A63,регістрація!$B:$W,5,FALSE)</f>
        <v>водний</v>
      </c>
      <c r="E63" s="10" t="str">
        <f>VLOOKUP($A63,регістрація!$B:$W,6,FALSE)</f>
        <v>3 с.с.</v>
      </c>
      <c r="F63" s="10" t="str">
        <f>VLOOKUP($A63,регістрація!$B:$X,7,FALSE)</f>
        <v>р. Псел</v>
      </c>
      <c r="G63" s="10">
        <f>VLOOKUP($A63,регістрація!$B:$X,8,FALSE)</f>
        <v>10</v>
      </c>
      <c r="H63" s="10">
        <f>VLOOKUP($A63,'розг. оцінка'!$CF:$CM,4,FALSE)</f>
        <v>98</v>
      </c>
      <c r="I63" s="10">
        <f>VLOOKUP($A63,'розг. оцінка'!$CF:$CM,5,FALSE)</f>
        <v>90</v>
      </c>
      <c r="J63" s="10">
        <f>VLOOKUP($A63,'розг. оцінка'!$CF:$CM,6,FALSE)</f>
        <v>85</v>
      </c>
      <c r="K63" s="10"/>
      <c r="L63" s="10"/>
      <c r="M63" s="9">
        <f aca="true" t="shared" si="4" ref="M61:M66">SUM(H63:L63)/3</f>
        <v>91</v>
      </c>
      <c r="N63" s="2">
        <f>VLOOKUP($A63,регістрація!$B:$X,10,FALSE)</f>
        <v>3</v>
      </c>
      <c r="O63" s="2"/>
      <c r="P63" s="2">
        <f>VLOOKUP($A63,регістрація!$B:$X,11,FALSE)</f>
        <v>0.8</v>
      </c>
      <c r="Q63" s="9">
        <f t="shared" si="3"/>
        <v>75.2</v>
      </c>
      <c r="R63" s="7"/>
      <c r="S63" s="7"/>
      <c r="T63" s="7"/>
    </row>
    <row r="64" spans="1:20" ht="30" customHeight="1">
      <c r="A64" s="2">
        <v>67</v>
      </c>
      <c r="B64" s="3" t="str">
        <f>VLOOKUP($A64,регістрація!$B:$Y,3,FALSE)</f>
        <v>Полтавський обласний центр туризму і краєзнавства учнівської молоді</v>
      </c>
      <c r="C64" s="10" t="str">
        <f>VLOOKUP($A64,регістрація!$B:$Y,4,FALSE)</f>
        <v>Дрижирук Олександр Миколайович</v>
      </c>
      <c r="D64" s="10" t="str">
        <f>VLOOKUP($A64,регістрація!$B:$W,5,FALSE)</f>
        <v>спелео</v>
      </c>
      <c r="E64" s="10" t="str">
        <f>VLOOKUP($A64,регістрація!$B:$W,6,FALSE)</f>
        <v>2 к.с.</v>
      </c>
      <c r="F64" s="10" t="str">
        <f>VLOOKUP($A64,регістрація!$B:$X,7,FALSE)</f>
        <v>п. Оптимістична</v>
      </c>
      <c r="G64" s="10">
        <f>VLOOKUP($A64,регістрація!$B:$X,8,FALSE)</f>
        <v>11</v>
      </c>
      <c r="H64" s="10">
        <f>VLOOKUP($A64,'розг. оцінка'!$CF:$CM,4,FALSE)</f>
        <v>98</v>
      </c>
      <c r="I64" s="10">
        <f>VLOOKUP($A64,'розг. оцінка'!$CF:$CM,5,FALSE)</f>
        <v>107</v>
      </c>
      <c r="J64" s="10">
        <f>VLOOKUP($A64,'розг. оцінка'!$CF:$CM,6,FALSE)</f>
        <v>106</v>
      </c>
      <c r="K64" s="10"/>
      <c r="L64" s="10"/>
      <c r="M64" s="9">
        <f t="shared" si="4"/>
        <v>103.66666666666667</v>
      </c>
      <c r="N64" s="2">
        <f>VLOOKUP($A64,регістрація!$B:$X,10,FALSE)</f>
        <v>3</v>
      </c>
      <c r="O64" s="2"/>
      <c r="P64" s="2">
        <f>VLOOKUP($A64,регістрація!$B:$X,11,FALSE)</f>
        <v>1.2</v>
      </c>
      <c r="Q64" s="9">
        <f t="shared" si="3"/>
        <v>128</v>
      </c>
      <c r="R64" s="7"/>
      <c r="S64" s="7"/>
      <c r="T64" s="7"/>
    </row>
    <row r="65" spans="2:20" ht="30" customHeight="1">
      <c r="B65" s="54" t="s">
        <v>358</v>
      </c>
      <c r="C65" s="19"/>
      <c r="D65" s="19"/>
      <c r="E65" s="19"/>
      <c r="F65" s="19"/>
      <c r="G65" s="19"/>
      <c r="H65" s="22"/>
      <c r="I65" s="22"/>
      <c r="J65" s="22"/>
      <c r="K65" s="22"/>
      <c r="L65" s="22"/>
      <c r="M65" s="9"/>
      <c r="N65" s="19"/>
      <c r="O65" s="19"/>
      <c r="P65" s="19"/>
      <c r="Q65" s="138">
        <f>SUM(Q66)</f>
        <v>94.33333333333333</v>
      </c>
      <c r="R65" s="7"/>
      <c r="S65" s="7"/>
      <c r="T65" s="7"/>
    </row>
    <row r="66" spans="1:20" ht="30" customHeight="1">
      <c r="A66" s="126">
        <v>78</v>
      </c>
      <c r="B66" s="3" t="str">
        <f>VLOOKUP($A66,регістрація!$B:$Y,3,FALSE)</f>
        <v>Острозька ЗОШ І-ІІІ ст. №1</v>
      </c>
      <c r="C66" s="10" t="str">
        <f>VLOOKUP($A66,регістрація!$B:$Y,4,FALSE)</f>
        <v>Гулько Андрій Володимирович</v>
      </c>
      <c r="D66" s="10" t="str">
        <f>VLOOKUP($A66,регістрація!$B:$W,5,FALSE)</f>
        <v>пішохідний </v>
      </c>
      <c r="E66" s="10" t="str">
        <f>VLOOKUP($A66,регістрація!$B:$W,6,FALSE)</f>
        <v>1 к.с.</v>
      </c>
      <c r="F66" s="10" t="str">
        <f>VLOOKUP($A66,регістрація!$B:$X,7,FALSE)</f>
        <v>Рівненська область</v>
      </c>
      <c r="G66" s="10">
        <f>VLOOKUP($A66,регістрація!$B:$X,8,FALSE)</f>
        <v>8</v>
      </c>
      <c r="H66" s="10">
        <f>VLOOKUP($A66,'розг. оцінка'!$CF:$CM,4,FALSE)</f>
        <v>92</v>
      </c>
      <c r="I66" s="10">
        <f>VLOOKUP($A66,'розг. оцінка'!$CF:$CM,5,FALSE)</f>
        <v>95</v>
      </c>
      <c r="J66" s="10">
        <f>VLOOKUP($A66,'розг. оцінка'!$CF:$CM,6,FALSE)</f>
        <v>87</v>
      </c>
      <c r="K66" s="10"/>
      <c r="L66" s="10"/>
      <c r="M66" s="9">
        <f t="shared" si="4"/>
        <v>91.33333333333333</v>
      </c>
      <c r="N66" s="2">
        <f>VLOOKUP($A66,регістрація!$B:$X,10,FALSE)</f>
        <v>3</v>
      </c>
      <c r="O66" s="2"/>
      <c r="P66" s="2">
        <f>VLOOKUP($A66,регістрація!$B:$X,11,FALSE)</f>
        <v>1</v>
      </c>
      <c r="Q66" s="9">
        <f>SUM(M66:N66)*P66</f>
        <v>94.33333333333333</v>
      </c>
      <c r="R66" s="7"/>
      <c r="S66" s="7"/>
      <c r="T66" s="7"/>
    </row>
    <row r="67" spans="2:17" ht="22.5" customHeight="1">
      <c r="B67" s="54" t="s">
        <v>353</v>
      </c>
      <c r="C67" s="19"/>
      <c r="D67" s="19"/>
      <c r="E67" s="19"/>
      <c r="F67" s="19"/>
      <c r="G67" s="19"/>
      <c r="H67" s="22"/>
      <c r="I67" s="22"/>
      <c r="J67" s="22"/>
      <c r="K67" s="22"/>
      <c r="L67" s="22"/>
      <c r="M67" s="55"/>
      <c r="N67" s="19"/>
      <c r="O67" s="19"/>
      <c r="P67" s="19"/>
      <c r="Q67" s="138">
        <f>SUM(Q68:Q77)</f>
        <v>1072.1</v>
      </c>
    </row>
    <row r="68" spans="1:17" ht="30" customHeight="1">
      <c r="A68" s="2">
        <v>68</v>
      </c>
      <c r="B68" s="3" t="str">
        <f>VLOOKUP($A68,регістрація!$B:$Y,3,FALSE)</f>
        <v>Сумський обласний центр позашкільної освіти та роботи з талановитою молоддю</v>
      </c>
      <c r="C68" s="10" t="str">
        <f>VLOOKUP($A68,регістрація!$B:$Y,4,FALSE)</f>
        <v>Філатов Ігор Миколайович</v>
      </c>
      <c r="D68" s="10" t="str">
        <f>VLOOKUP($A68,регістрація!$B:$W,5,FALSE)</f>
        <v>вело</v>
      </c>
      <c r="E68" s="10" t="str">
        <f>VLOOKUP($A68,регістрація!$B:$W,6,FALSE)</f>
        <v>3 с.с.</v>
      </c>
      <c r="F68" s="10" t="str">
        <f>VLOOKUP($A68,регістрація!$B:$X,7,FALSE)</f>
        <v>Сумська область</v>
      </c>
      <c r="G68" s="10">
        <f>VLOOKUP($A68,регістрація!$B:$X,8,FALSE)</f>
        <v>8</v>
      </c>
      <c r="H68" s="10">
        <f>VLOOKUP($A68,'розг. оцінка'!$CF:$CM,4,FALSE)</f>
        <v>102</v>
      </c>
      <c r="I68" s="10">
        <f>VLOOKUP($A68,'розг. оцінка'!$CF:$CM,5,FALSE)</f>
        <v>104</v>
      </c>
      <c r="J68" s="10">
        <f>VLOOKUP($A68,'розг. оцінка'!$CF:$CM,6,FALSE)</f>
        <v>0</v>
      </c>
      <c r="K68" s="10"/>
      <c r="L68" s="10"/>
      <c r="M68" s="9">
        <f>SUM(H68:L68)/2</f>
        <v>103</v>
      </c>
      <c r="N68" s="2">
        <f>VLOOKUP($A68,регістрація!$B:$X,10,FALSE)</f>
        <v>3</v>
      </c>
      <c r="O68" s="2"/>
      <c r="P68" s="2">
        <f>VLOOKUP($A68,регістрація!$B:$X,11,FALSE)</f>
        <v>0.8</v>
      </c>
      <c r="Q68" s="9">
        <f>SUM(M68:N68)*P68</f>
        <v>84.80000000000001</v>
      </c>
    </row>
    <row r="69" spans="1:17" ht="30" customHeight="1">
      <c r="A69" s="2">
        <v>69</v>
      </c>
      <c r="B69" s="3" t="str">
        <f>VLOOKUP($A69,регістрація!$B:$Y,3,FALSE)</f>
        <v>Сумський обласний центр позашкільної освіти та роботи з талановитою молоддю</v>
      </c>
      <c r="C69" s="10" t="str">
        <f>VLOOKUP($A69,регістрація!$B:$Y,4,FALSE)</f>
        <v>Сталинський Валентин Олексійович</v>
      </c>
      <c r="D69" s="10" t="str">
        <f>VLOOKUP($A69,регістрація!$B:$W,5,FALSE)</f>
        <v>вело</v>
      </c>
      <c r="E69" s="10" t="str">
        <f>VLOOKUP($A69,регістрація!$B:$W,6,FALSE)</f>
        <v>1 к.с.</v>
      </c>
      <c r="F69" s="10" t="str">
        <f>VLOOKUP($A69,регістрація!$B:$X,7,FALSE)</f>
        <v>Сумська область</v>
      </c>
      <c r="G69" s="10">
        <f>VLOOKUP($A69,регістрація!$B:$X,8,FALSE)</f>
        <v>10</v>
      </c>
      <c r="H69" s="10">
        <f>VLOOKUP($A69,'розг. оцінка'!$CF:$CM,4,FALSE)</f>
        <v>103</v>
      </c>
      <c r="I69" s="10">
        <f>VLOOKUP($A69,'розг. оцінка'!$CF:$CM,5,FALSE)</f>
        <v>99</v>
      </c>
      <c r="J69" s="10">
        <f>VLOOKUP($A69,'розг. оцінка'!$CF:$CM,6,FALSE)</f>
        <v>113</v>
      </c>
      <c r="K69" s="10"/>
      <c r="L69" s="10"/>
      <c r="M69" s="9">
        <f>SUM(H69:L69)/3</f>
        <v>105</v>
      </c>
      <c r="N69" s="2">
        <f>VLOOKUP($A69,регістрація!$B:$X,10,FALSE)</f>
        <v>3</v>
      </c>
      <c r="O69" s="2"/>
      <c r="P69" s="2">
        <f>VLOOKUP($A69,регістрація!$B:$X,11,FALSE)</f>
        <v>1</v>
      </c>
      <c r="Q69" s="9">
        <f aca="true" t="shared" si="5" ref="Q69:Q77">SUM(M69:N69)*P69</f>
        <v>108</v>
      </c>
    </row>
    <row r="70" spans="1:20" ht="30" customHeight="1">
      <c r="A70" s="2">
        <v>70</v>
      </c>
      <c r="B70" s="3" t="str">
        <f>VLOOKUP($A70,регістрація!$B:$Y,3,FALSE)</f>
        <v>Сумський обласний центр позашкільної освіти та роботи з талановитою молоддю</v>
      </c>
      <c r="C70" s="10" t="str">
        <f>VLOOKUP($A70,регістрація!$B:$Y,4,FALSE)</f>
        <v>Мараховська Зоя Анатоліївна</v>
      </c>
      <c r="D70" s="10" t="str">
        <f>VLOOKUP($A70,регістрація!$B:$W,5,FALSE)</f>
        <v>вело</v>
      </c>
      <c r="E70" s="10" t="str">
        <f>VLOOKUP($A70,регістрація!$B:$W,6,FALSE)</f>
        <v>2 к.с.</v>
      </c>
      <c r="F70" s="10" t="str">
        <f>VLOOKUP($A70,регістрація!$B:$X,7,FALSE)</f>
        <v>Сумська область</v>
      </c>
      <c r="G70" s="10">
        <f>VLOOKUP($A70,регістрація!$B:$X,8,FALSE)</f>
        <v>10</v>
      </c>
      <c r="H70" s="10">
        <f>VLOOKUP($A70,'розг. оцінка'!$CF:$CM,4,FALSE)</f>
        <v>103</v>
      </c>
      <c r="I70" s="10">
        <f>VLOOKUP($A70,'розг. оцінка'!$CF:$CM,5,FALSE)</f>
        <v>109</v>
      </c>
      <c r="J70" s="10">
        <f>VLOOKUP($A70,'розг. оцінка'!$CF:$CM,6,FALSE)</f>
        <v>103</v>
      </c>
      <c r="K70" s="10"/>
      <c r="L70" s="10"/>
      <c r="M70" s="9">
        <f aca="true" t="shared" si="6" ref="M70:M79">SUM(H70:L70)/3</f>
        <v>105</v>
      </c>
      <c r="N70" s="2">
        <f>VLOOKUP($A70,регістрація!$B:$X,10,FALSE)</f>
        <v>3</v>
      </c>
      <c r="O70" s="2"/>
      <c r="P70" s="2">
        <f>VLOOKUP($A70,регістрація!$B:$X,11,FALSE)</f>
        <v>1.2</v>
      </c>
      <c r="Q70" s="9">
        <f t="shared" si="5"/>
        <v>129.6</v>
      </c>
      <c r="R70" s="21"/>
      <c r="S70" s="7"/>
      <c r="T70" s="7"/>
    </row>
    <row r="71" spans="1:20" ht="30" customHeight="1">
      <c r="A71" s="2">
        <v>71</v>
      </c>
      <c r="B71" s="3" t="str">
        <f>VLOOKUP($A71,регістрація!$B:$Y,3,FALSE)</f>
        <v>Сумський обласний центр позашкільної освіти та роботи з талановитою молоддю</v>
      </c>
      <c r="C71" s="10" t="str">
        <f>VLOOKUP($A71,регістрація!$B:$Y,4,FALSE)</f>
        <v>Мараховський Станіслва Олексійович</v>
      </c>
      <c r="D71" s="10" t="str">
        <f>VLOOKUP($A71,регістрація!$B:$W,5,FALSE)</f>
        <v>вело</v>
      </c>
      <c r="E71" s="10" t="str">
        <f>VLOOKUP($A71,регістрація!$B:$W,6,FALSE)</f>
        <v>3 к.с.</v>
      </c>
      <c r="F71" s="10" t="str">
        <f>VLOOKUP($A71,регістрація!$B:$X,7,FALSE)</f>
        <v>Карпати</v>
      </c>
      <c r="G71" s="10">
        <f>VLOOKUP($A71,регістрація!$B:$X,8,FALSE)</f>
        <v>9</v>
      </c>
      <c r="H71" s="10">
        <f>VLOOKUP($A71,'розг. оцінка'!$CF:$CM,4,FALSE)</f>
        <v>111</v>
      </c>
      <c r="I71" s="10">
        <f>VLOOKUP($A71,'розг. оцінка'!$CF:$CM,5,FALSE)</f>
        <v>118</v>
      </c>
      <c r="J71" s="10">
        <f>VLOOKUP($A71,'розг. оцінка'!$CF:$CM,6,FALSE)</f>
        <v>110</v>
      </c>
      <c r="K71" s="10"/>
      <c r="L71" s="10"/>
      <c r="M71" s="9">
        <f t="shared" si="6"/>
        <v>113</v>
      </c>
      <c r="N71" s="2">
        <f>VLOOKUP($A71,регістрація!$B:$X,10,FALSE)</f>
        <v>3</v>
      </c>
      <c r="O71" s="2"/>
      <c r="P71" s="2">
        <f>VLOOKUP($A71,регістрація!$B:$X,11,FALSE)</f>
        <v>1.4</v>
      </c>
      <c r="Q71" s="9">
        <f t="shared" si="5"/>
        <v>162.39999999999998</v>
      </c>
      <c r="R71" s="21"/>
      <c r="S71" s="7"/>
      <c r="T71" s="7"/>
    </row>
    <row r="72" spans="1:24" s="8" customFormat="1" ht="30" customHeight="1">
      <c r="A72" s="2">
        <v>72</v>
      </c>
      <c r="B72" s="3" t="str">
        <f>VLOOKUP($A72,регістрація!$B:$Y,3,FALSE)</f>
        <v>Сумський обласний центр позашкільної освіти та роботи з талановитою молоддю</v>
      </c>
      <c r="C72" s="10" t="str">
        <f>VLOOKUP($A72,регістрація!$B:$Y,4,FALSE)</f>
        <v>Кондратенко Дмитро Євгенович</v>
      </c>
      <c r="D72" s="10" t="str">
        <f>VLOOKUP($A72,регістрація!$B:$W,5,FALSE)</f>
        <v>водний</v>
      </c>
      <c r="E72" s="10" t="str">
        <f>VLOOKUP($A72,регістрація!$B:$W,6,FALSE)</f>
        <v>3 с.с.</v>
      </c>
      <c r="F72" s="10" t="str">
        <f>VLOOKUP($A72,регістрація!$B:$X,7,FALSE)</f>
        <v>р. Ворскла</v>
      </c>
      <c r="G72" s="10">
        <f>VLOOKUP($A72,регістрація!$B:$X,8,FALSE)</f>
        <v>12</v>
      </c>
      <c r="H72" s="10">
        <f>VLOOKUP($A72,'розг. оцінка'!$CF:$CM,4,FALSE)</f>
        <v>102</v>
      </c>
      <c r="I72" s="10">
        <f>VLOOKUP($A72,'розг. оцінка'!$CF:$CM,5,FALSE)</f>
        <v>100</v>
      </c>
      <c r="J72" s="10">
        <f>VLOOKUP($A72,'розг. оцінка'!$CF:$CM,6,FALSE)</f>
        <v>105</v>
      </c>
      <c r="K72" s="10"/>
      <c r="L72" s="10"/>
      <c r="M72" s="9">
        <f t="shared" si="6"/>
        <v>102.33333333333333</v>
      </c>
      <c r="N72" s="2">
        <f>VLOOKUP($A72,регістрація!$B:$X,10,FALSE)</f>
        <v>3</v>
      </c>
      <c r="O72" s="2"/>
      <c r="P72" s="2">
        <f>VLOOKUP($A72,регістрація!$B:$X,11,FALSE)</f>
        <v>0.8</v>
      </c>
      <c r="Q72" s="9">
        <f t="shared" si="5"/>
        <v>84.26666666666667</v>
      </c>
      <c r="R72" s="21"/>
      <c r="S72" s="7"/>
      <c r="T72" s="7"/>
      <c r="U72" s="7"/>
      <c r="V72" s="7"/>
      <c r="W72" s="7"/>
      <c r="X72" s="7"/>
    </row>
    <row r="73" spans="1:20" ht="30" customHeight="1">
      <c r="A73" s="2">
        <v>73</v>
      </c>
      <c r="B73" s="3" t="str">
        <f>VLOOKUP($A73,регістрація!$B:$Y,3,FALSE)</f>
        <v>Сумський обласний центр позашкільної освіти та роботи з талановитою молоддю</v>
      </c>
      <c r="C73" s="10" t="str">
        <f>VLOOKUP($A73,регістрація!$B:$Y,4,FALSE)</f>
        <v>Кондратенко Дмитро Євгенович</v>
      </c>
      <c r="D73" s="10" t="str">
        <f>VLOOKUP($A73,регістрація!$B:$W,5,FALSE)</f>
        <v>водний</v>
      </c>
      <c r="E73" s="10" t="str">
        <f>VLOOKUP($A73,регістрація!$B:$W,6,FALSE)</f>
        <v>1 к.с.</v>
      </c>
      <c r="F73" s="10" t="str">
        <f>VLOOKUP($A73,регістрація!$B:$X,7,FALSE)</f>
        <v>р. Псел</v>
      </c>
      <c r="G73" s="10">
        <f>VLOOKUP($A73,регістрація!$B:$X,8,FALSE)</f>
        <v>10</v>
      </c>
      <c r="H73" s="10">
        <f>VLOOKUP($A73,'розг. оцінка'!$CF:$CM,4,FALSE)</f>
        <v>108</v>
      </c>
      <c r="I73" s="10">
        <f>VLOOKUP($A73,'розг. оцінка'!$CF:$CM,5,FALSE)</f>
        <v>111</v>
      </c>
      <c r="J73" s="10">
        <f>VLOOKUP($A73,'розг. оцінка'!$CF:$CM,6,FALSE)</f>
        <v>0</v>
      </c>
      <c r="K73" s="10"/>
      <c r="L73" s="10"/>
      <c r="M73" s="9">
        <f>SUM(H73:L73)/2</f>
        <v>109.5</v>
      </c>
      <c r="N73" s="2">
        <f>VLOOKUP($A73,регістрація!$B:$X,10,FALSE)</f>
        <v>3</v>
      </c>
      <c r="O73" s="2"/>
      <c r="P73" s="2">
        <f>VLOOKUP($A73,регістрація!$B:$X,11,FALSE)</f>
        <v>1</v>
      </c>
      <c r="Q73" s="9">
        <f t="shared" si="5"/>
        <v>112.5</v>
      </c>
      <c r="S73" s="7"/>
      <c r="T73" s="7"/>
    </row>
    <row r="74" spans="1:20" ht="30" customHeight="1">
      <c r="A74" s="2">
        <v>74</v>
      </c>
      <c r="B74" s="3" t="str">
        <f>VLOOKUP($A74,регістрація!$B:$Y,3,FALSE)</f>
        <v>Сумський обласний центр позашкільної освіти та роботи з талановитою молоддю</v>
      </c>
      <c r="C74" s="10" t="str">
        <f>VLOOKUP($A74,регістрація!$B:$Y,4,FALSE)</f>
        <v>Кондратенко Дмитро Євгенович</v>
      </c>
      <c r="D74" s="10" t="str">
        <f>VLOOKUP($A74,регістрація!$B:$W,5,FALSE)</f>
        <v>лижний</v>
      </c>
      <c r="E74" s="10" t="str">
        <f>VLOOKUP($A74,регістрація!$B:$W,6,FALSE)</f>
        <v>3 с.с.</v>
      </c>
      <c r="F74" s="10" t="str">
        <f>VLOOKUP($A74,регістрація!$B:$X,7,FALSE)</f>
        <v>Сумська область</v>
      </c>
      <c r="G74" s="10">
        <f>VLOOKUP($A74,регістрація!$B:$X,8,FALSE)</f>
        <v>9</v>
      </c>
      <c r="H74" s="10">
        <f>VLOOKUP($A74,'розг. оцінка'!$CF:$CM,4,FALSE)</f>
        <v>104</v>
      </c>
      <c r="I74" s="10">
        <f>VLOOKUP($A74,'розг. оцінка'!$CF:$CM,5,FALSE)</f>
        <v>106</v>
      </c>
      <c r="J74" s="10">
        <f>VLOOKUP($A74,'розг. оцінка'!$CF:$CM,6,FALSE)</f>
        <v>101</v>
      </c>
      <c r="K74" s="10"/>
      <c r="L74" s="10"/>
      <c r="M74" s="9">
        <f t="shared" si="6"/>
        <v>103.66666666666667</v>
      </c>
      <c r="N74" s="2">
        <f>VLOOKUP($A74,регістрація!$B:$X,10,FALSE)</f>
        <v>3</v>
      </c>
      <c r="O74" s="2"/>
      <c r="P74" s="2">
        <f>VLOOKUP($A74,регістрація!$B:$X,11,FALSE)</f>
        <v>0.8</v>
      </c>
      <c r="Q74" s="9">
        <f t="shared" si="5"/>
        <v>85.33333333333334</v>
      </c>
      <c r="R74" s="21"/>
      <c r="S74" s="7"/>
      <c r="T74" s="7"/>
    </row>
    <row r="75" spans="1:20" ht="30" customHeight="1">
      <c r="A75" s="2">
        <v>75</v>
      </c>
      <c r="B75" s="3" t="str">
        <f>VLOOKUP($A75,регістрація!$B:$Y,3,FALSE)</f>
        <v>Сумський обласний центр позашкільної освіти та роботи з талановитою молоддю</v>
      </c>
      <c r="C75" s="10" t="str">
        <f>VLOOKUP($A75,регістрація!$B:$Y,4,FALSE)</f>
        <v>Дегтярьов Руслан Костянтинович</v>
      </c>
      <c r="D75" s="10" t="str">
        <f>VLOOKUP($A75,регістрація!$B:$W,5,FALSE)</f>
        <v>пішохідний </v>
      </c>
      <c r="E75" s="10" t="str">
        <f>VLOOKUP($A75,регістрація!$B:$W,6,FALSE)</f>
        <v>3 с.с.</v>
      </c>
      <c r="F75" s="10" t="str">
        <f>VLOOKUP($A75,регістрація!$B:$X,7,FALSE)</f>
        <v>Сумська область</v>
      </c>
      <c r="G75" s="10">
        <f>VLOOKUP($A75,регістрація!$B:$X,8,FALSE)</f>
        <v>8</v>
      </c>
      <c r="H75" s="10">
        <f>VLOOKUP($A75,'розг. оцінка'!$CF:$CM,4,FALSE)</f>
        <v>100</v>
      </c>
      <c r="I75" s="10">
        <f>VLOOKUP($A75,'розг. оцінка'!$CF:$CM,5,FALSE)</f>
        <v>101</v>
      </c>
      <c r="J75" s="10"/>
      <c r="K75" s="10"/>
      <c r="L75" s="10"/>
      <c r="M75" s="9">
        <f>SUM(H75:L75)/2</f>
        <v>100.5</v>
      </c>
      <c r="N75" s="2">
        <f>VLOOKUP($A75,регістрація!$B:$X,10,FALSE)</f>
        <v>3</v>
      </c>
      <c r="O75" s="2"/>
      <c r="P75" s="2">
        <f>VLOOKUP($A75,регістрація!$B:$X,11,FALSE)</f>
        <v>0.8</v>
      </c>
      <c r="Q75" s="9">
        <f t="shared" si="5"/>
        <v>82.80000000000001</v>
      </c>
      <c r="R75" s="21"/>
      <c r="S75" s="7"/>
      <c r="T75" s="7"/>
    </row>
    <row r="76" spans="1:20" ht="30" customHeight="1">
      <c r="A76" s="2">
        <v>76</v>
      </c>
      <c r="B76" s="3" t="str">
        <f>VLOOKUP($A76,регістрація!$B:$Y,3,FALSE)</f>
        <v>Сумський обласний центр позашкільної освіти та роботи з талановитою молоддю</v>
      </c>
      <c r="C76" s="10" t="str">
        <f>VLOOKUP($A76,регістрація!$B:$Y,4,FALSE)</f>
        <v>Бацман Жанна Григорівна</v>
      </c>
      <c r="D76" s="10" t="str">
        <f>VLOOKUP($A76,регістрація!$B:$W,5,FALSE)</f>
        <v>пішохідний </v>
      </c>
      <c r="E76" s="10" t="str">
        <f>VLOOKUP($A76,регістрація!$B:$W,6,FALSE)</f>
        <v>1 к.с.</v>
      </c>
      <c r="F76" s="10" t="str">
        <f>VLOOKUP($A76,регістрація!$B:$X,7,FALSE)</f>
        <v>Карпати</v>
      </c>
      <c r="G76" s="10">
        <f>VLOOKUP($A76,регістрація!$B:$X,8,FALSE)</f>
        <v>10</v>
      </c>
      <c r="H76" s="10">
        <f>VLOOKUP($A76,'розг. оцінка'!$CF:$CM,4,FALSE)</f>
        <v>104</v>
      </c>
      <c r="I76" s="10">
        <f>VLOOKUP($A76,'розг. оцінка'!$CF:$CM,5,FALSE)</f>
        <v>101</v>
      </c>
      <c r="J76" s="10">
        <f>VLOOKUP($A76,'розг. оцінка'!$CF:$CM,6,FALSE)</f>
        <v>106</v>
      </c>
      <c r="K76" s="10"/>
      <c r="L76" s="10"/>
      <c r="M76" s="9">
        <f t="shared" si="6"/>
        <v>103.66666666666667</v>
      </c>
      <c r="N76" s="2">
        <f>VLOOKUP($A76,регістрація!$B:$X,10,FALSE)</f>
        <v>3</v>
      </c>
      <c r="O76" s="2"/>
      <c r="P76" s="2">
        <f>VLOOKUP($A76,регістрація!$B:$X,11,FALSE)</f>
        <v>1</v>
      </c>
      <c r="Q76" s="9">
        <f t="shared" si="5"/>
        <v>106.66666666666667</v>
      </c>
      <c r="R76" s="21"/>
      <c r="S76" s="7"/>
      <c r="T76" s="7"/>
    </row>
    <row r="77" spans="1:20" ht="30" customHeight="1">
      <c r="A77" s="2">
        <v>77</v>
      </c>
      <c r="B77" s="3" t="str">
        <f>VLOOKUP($A77,регістрація!$B:$Y,3,FALSE)</f>
        <v>Сумський обласний центр позашкільної освіти та роботи з талановитою молоддю</v>
      </c>
      <c r="C77" s="10" t="str">
        <f>VLOOKUP($A77,регістрація!$B:$Y,4,FALSE)</f>
        <v>Андросова Валентина Іванівна</v>
      </c>
      <c r="D77" s="10" t="str">
        <f>VLOOKUP($A77,регістрація!$B:$W,5,FALSE)</f>
        <v>пішохідний </v>
      </c>
      <c r="E77" s="10" t="str">
        <f>VLOOKUP($A77,регістрація!$B:$W,6,FALSE)</f>
        <v>3 к.с.</v>
      </c>
      <c r="F77" s="10" t="str">
        <f>VLOOKUP($A77,регістрація!$B:$X,7,FALSE)</f>
        <v>Карпати</v>
      </c>
      <c r="G77" s="10">
        <f>VLOOKUP($A77,регістрація!$B:$X,8,FALSE)</f>
        <v>12</v>
      </c>
      <c r="H77" s="10">
        <f>VLOOKUP($A77,'розг. оцінка'!$CF:$CM,4,FALSE)</f>
        <v>71</v>
      </c>
      <c r="I77" s="10">
        <f>VLOOKUP($A77,'розг. оцінка'!$CF:$CM,5,FALSE)</f>
        <v>85</v>
      </c>
      <c r="J77" s="10">
        <f>VLOOKUP($A77,'розг. оцінка'!$CF:$CM,6,FALSE)</f>
        <v>86</v>
      </c>
      <c r="K77" s="10"/>
      <c r="L77" s="10"/>
      <c r="M77" s="9">
        <f t="shared" si="6"/>
        <v>80.66666666666667</v>
      </c>
      <c r="N77" s="2">
        <f>VLOOKUP($A77,регістрація!$B:$X,10,FALSE)</f>
        <v>2</v>
      </c>
      <c r="O77" s="2"/>
      <c r="P77" s="2">
        <f>VLOOKUP($A77,регістрація!$B:$X,11,FALSE)</f>
        <v>1.4</v>
      </c>
      <c r="Q77" s="9">
        <f t="shared" si="5"/>
        <v>115.73333333333333</v>
      </c>
      <c r="R77" s="21"/>
      <c r="S77" s="7"/>
      <c r="T77" s="7"/>
    </row>
    <row r="78" spans="1:20" ht="21" customHeight="1">
      <c r="A78" s="23"/>
      <c r="B78" s="57" t="s">
        <v>354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9"/>
      <c r="N78" s="19"/>
      <c r="O78" s="19"/>
      <c r="P78" s="19"/>
      <c r="Q78" s="138">
        <f>SUM(Q79:Q79)</f>
        <v>109</v>
      </c>
      <c r="R78" s="21"/>
      <c r="S78" s="7"/>
      <c r="T78" s="7"/>
    </row>
    <row r="79" spans="1:21" ht="30" customHeight="1">
      <c r="A79" s="126">
        <v>30</v>
      </c>
      <c r="B79" s="85" t="str">
        <f>VLOOKUP($A79,регістрація!$B:$Y,3,FALSE)</f>
        <v>Первомайська ЗОШ І-ІІІ ст. №5</v>
      </c>
      <c r="C79" s="10" t="str">
        <f>VLOOKUP($A79,регістрація!$B:$Y,4,FALSE)</f>
        <v>Ковалик Олена Олександрівна</v>
      </c>
      <c r="D79" s="10" t="str">
        <f>VLOOKUP($A79,регістрація!$B:$W,5,FALSE)</f>
        <v>водний</v>
      </c>
      <c r="E79" s="10" t="str">
        <f>VLOOKUP($A79,регістрація!$B:$W,6,FALSE)</f>
        <v>1 к.с.</v>
      </c>
      <c r="F79" s="10" t="str">
        <f>VLOOKUP($A79,регістрація!$B:$X,7,FALSE)</f>
        <v>р. Ворскла</v>
      </c>
      <c r="G79" s="10">
        <f>VLOOKUP($A79,регістрація!$B:$X,8,FALSE)</f>
        <v>12</v>
      </c>
      <c r="H79" s="10">
        <f>VLOOKUP($A79,'розг. оцінка'!$CF:$CM,4,FALSE)</f>
        <v>103</v>
      </c>
      <c r="I79" s="10">
        <f>VLOOKUP($A79,'розг. оцінка'!$CF:$CM,5,FALSE)</f>
        <v>109</v>
      </c>
      <c r="J79" s="10">
        <f>VLOOKUP($A79,'розг. оцінка'!$CF:$CM,6,FALSE)</f>
        <v>0</v>
      </c>
      <c r="K79" s="10"/>
      <c r="L79" s="10"/>
      <c r="M79" s="9">
        <f>SUM(H79:L79)/2</f>
        <v>106</v>
      </c>
      <c r="N79" s="2">
        <f>VLOOKUP($A79,регістрація!$B:$X,10,FALSE)</f>
        <v>3</v>
      </c>
      <c r="O79" s="2"/>
      <c r="P79" s="2">
        <f>VLOOKUP($A79,регістрація!$B:$X,11,FALSE)</f>
        <v>1</v>
      </c>
      <c r="Q79" s="9">
        <f>SUM(M79:N79)*P79</f>
        <v>109</v>
      </c>
      <c r="R79" s="141"/>
      <c r="S79" s="105"/>
      <c r="T79" s="105"/>
      <c r="U79" s="105"/>
    </row>
    <row r="80" spans="2:17" ht="23.25" customHeight="1">
      <c r="B80" s="54" t="s">
        <v>355</v>
      </c>
      <c r="F80" s="19"/>
      <c r="G80" s="19"/>
      <c r="H80" s="22"/>
      <c r="I80" s="22"/>
      <c r="J80" s="22"/>
      <c r="K80" s="22"/>
      <c r="L80" s="22"/>
      <c r="M80" s="55"/>
      <c r="N80" s="19"/>
      <c r="O80" s="19"/>
      <c r="P80" s="19"/>
      <c r="Q80" s="138">
        <f>SUM(Q81:Q88)</f>
        <v>759.1333333333334</v>
      </c>
    </row>
    <row r="81" spans="1:20" ht="30" customHeight="1">
      <c r="A81" s="2">
        <v>54</v>
      </c>
      <c r="B81" s="3" t="str">
        <f>VLOOKUP($A81,регістрація!$B:$Y,3,FALSE)</f>
        <v>Скадовський центр дитячої та юнацької творчості</v>
      </c>
      <c r="C81" s="10" t="str">
        <f>VLOOKUP($A81,регістрація!$B:$Y,4,FALSE)</f>
        <v>Суровенний Олександр Володимирович</v>
      </c>
      <c r="D81" s="10" t="str">
        <f>VLOOKUP($A81,регістрація!$B:$W,5,FALSE)</f>
        <v>вело</v>
      </c>
      <c r="E81" s="10" t="str">
        <f>VLOOKUP($A81,регістрація!$B:$W,6,FALSE)</f>
        <v>3 с.с.</v>
      </c>
      <c r="F81" s="10" t="str">
        <f>VLOOKUP($A81,регістрація!$B:$X,7,FALSE)</f>
        <v>Херсонська область</v>
      </c>
      <c r="G81" s="10">
        <f>VLOOKUP($A81,регістрація!$B:$X,8,FALSE)</f>
        <v>8</v>
      </c>
      <c r="H81" s="10">
        <f>VLOOKUP($A81,'розг. оцінка'!$CF:$CM,4,FALSE)</f>
        <v>80</v>
      </c>
      <c r="I81" s="10">
        <f>VLOOKUP($A81,'розг. оцінка'!$CF:$CM,5,FALSE)</f>
        <v>108</v>
      </c>
      <c r="J81" s="10">
        <f>VLOOKUP($A81,'розг. оцінка'!$CF:$CM,6,FALSE)</f>
        <v>0</v>
      </c>
      <c r="K81" s="10"/>
      <c r="L81" s="10"/>
      <c r="M81" s="9">
        <f>SUM(H81:L81)/2</f>
        <v>94</v>
      </c>
      <c r="N81" s="2">
        <f>VLOOKUP($A81,регістрація!$B:$X,10,FALSE)</f>
        <v>3</v>
      </c>
      <c r="O81" s="2"/>
      <c r="P81" s="2">
        <f>VLOOKUP($A81,регістрація!$B:$X,11,FALSE)</f>
        <v>0.8</v>
      </c>
      <c r="Q81" s="9">
        <f aca="true" t="shared" si="7" ref="Q81:Q88">SUM(M81:N81)*P81</f>
        <v>77.60000000000001</v>
      </c>
      <c r="R81" s="7"/>
      <c r="S81" s="7"/>
      <c r="T81" s="7"/>
    </row>
    <row r="82" spans="1:20" ht="30" customHeight="1">
      <c r="A82" s="2">
        <v>55</v>
      </c>
      <c r="B82" s="3" t="str">
        <f>VLOOKUP($A82,регістрація!$B:$Y,3,FALSE)</f>
        <v>Херсонський центр позашкільної роботи Херсонської міської ради</v>
      </c>
      <c r="C82" s="10" t="str">
        <f>VLOOKUP($A82,регістрація!$B:$Y,4,FALSE)</f>
        <v>Волков Олександр Леонідович</v>
      </c>
      <c r="D82" s="10" t="str">
        <f>VLOOKUP($A82,регістрація!$B:$W,5,FALSE)</f>
        <v>вело</v>
      </c>
      <c r="E82" s="10" t="str">
        <f>VLOOKUP($A82,регістрація!$B:$W,6,FALSE)</f>
        <v>1 к.с.</v>
      </c>
      <c r="F82" s="10" t="str">
        <f>VLOOKUP($A82,регістрація!$B:$X,7,FALSE)</f>
        <v>Херсонська область</v>
      </c>
      <c r="G82" s="10">
        <f>VLOOKUP($A82,регістрація!$B:$X,8,FALSE)</f>
        <v>8</v>
      </c>
      <c r="H82" s="10">
        <f>VLOOKUP($A82,'розг. оцінка'!$CF:$CM,4,FALSE)</f>
        <v>97</v>
      </c>
      <c r="I82" s="10">
        <f>VLOOKUP($A82,'розг. оцінка'!$CF:$CM,5,FALSE)</f>
        <v>115</v>
      </c>
      <c r="J82" s="10">
        <f>VLOOKUP($A82,'розг. оцінка'!$CF:$CM,6,FALSE)</f>
        <v>111</v>
      </c>
      <c r="K82" s="10"/>
      <c r="L82" s="10"/>
      <c r="M82" s="9">
        <f aca="true" t="shared" si="8" ref="M82:M107">SUM(H82:L82)/3</f>
        <v>107.66666666666667</v>
      </c>
      <c r="N82" s="2">
        <f>VLOOKUP($A82,регістрація!$B:$X,10,FALSE)</f>
        <v>3</v>
      </c>
      <c r="O82" s="2"/>
      <c r="P82" s="2">
        <f>VLOOKUP($A82,регістрація!$B:$X,11,FALSE)</f>
        <v>1</v>
      </c>
      <c r="Q82" s="9">
        <f t="shared" si="7"/>
        <v>110.66666666666667</v>
      </c>
      <c r="R82" s="7"/>
      <c r="S82" s="7"/>
      <c r="T82" s="7"/>
    </row>
    <row r="83" spans="1:20" ht="30" customHeight="1">
      <c r="A83" s="2">
        <v>56</v>
      </c>
      <c r="B83" s="3" t="str">
        <f>VLOOKUP($A83,регістрація!$B:$Y,3,FALSE)</f>
        <v>Херсонський центр позашкільної роботи Херсонської міської ради</v>
      </c>
      <c r="C83" s="10" t="str">
        <f>VLOOKUP($A83,регістрація!$B:$Y,4,FALSE)</f>
        <v>Волков Олександр Леонідович</v>
      </c>
      <c r="D83" s="10" t="str">
        <f>VLOOKUP($A83,регістрація!$B:$W,5,FALSE)</f>
        <v>вело</v>
      </c>
      <c r="E83" s="10" t="str">
        <f>VLOOKUP($A83,регістрація!$B:$W,6,FALSE)</f>
        <v>2 к.с.</v>
      </c>
      <c r="F83" s="10" t="str">
        <f>VLOOKUP($A83,регістрація!$B:$X,7,FALSE)</f>
        <v>Херсонська область</v>
      </c>
      <c r="G83" s="10">
        <f>VLOOKUP($A83,регістрація!$B:$X,8,FALSE)</f>
        <v>8</v>
      </c>
      <c r="H83" s="10">
        <f>VLOOKUP($A83,'розг. оцінка'!$CF:$CM,4,FALSE)</f>
        <v>101</v>
      </c>
      <c r="I83" s="10">
        <f>VLOOKUP($A83,'розг. оцінка'!$CF:$CM,5,FALSE)</f>
        <v>103</v>
      </c>
      <c r="J83" s="10">
        <f>VLOOKUP($A83,'розг. оцінка'!$CF:$CM,6,FALSE)</f>
        <v>101</v>
      </c>
      <c r="K83" s="10"/>
      <c r="L83" s="10"/>
      <c r="M83" s="9">
        <f t="shared" si="8"/>
        <v>101.66666666666667</v>
      </c>
      <c r="N83" s="2">
        <f>VLOOKUP($A83,регістрація!$B:$X,10,FALSE)</f>
        <v>3</v>
      </c>
      <c r="O83" s="2"/>
      <c r="P83" s="2">
        <f>VLOOKUP($A83,регістрація!$B:$X,11,FALSE)</f>
        <v>1.2</v>
      </c>
      <c r="Q83" s="9">
        <f t="shared" si="7"/>
        <v>125.6</v>
      </c>
      <c r="R83" s="7"/>
      <c r="S83" s="7"/>
      <c r="T83" s="7"/>
    </row>
    <row r="84" spans="1:20" ht="30" customHeight="1">
      <c r="A84" s="2">
        <v>57</v>
      </c>
      <c r="B84" s="3" t="str">
        <f>VLOOKUP($A84,регістрація!$B:$Y,3,FALSE)</f>
        <v>Херсонська загальноосвітня школа №32 Херсонської міської ради</v>
      </c>
      <c r="C84" s="10" t="str">
        <f>VLOOKUP($A84,регістрація!$B:$Y,4,FALSE)</f>
        <v>Волков Олександр Леонідович</v>
      </c>
      <c r="D84" s="10" t="str">
        <f>VLOOKUP($A84,регістрація!$B:$W,5,FALSE)</f>
        <v>водний</v>
      </c>
      <c r="E84" s="10" t="str">
        <f>VLOOKUP($A84,регістрація!$B:$W,6,FALSE)</f>
        <v>3 с.с.</v>
      </c>
      <c r="F84" s="10" t="str">
        <f>VLOOKUP($A84,регістрація!$B:$X,7,FALSE)</f>
        <v>р. Дніпро</v>
      </c>
      <c r="G84" s="10">
        <f>VLOOKUP($A84,регістрація!$B:$X,8,FALSE)</f>
        <v>12</v>
      </c>
      <c r="H84" s="10">
        <f>VLOOKUP($A84,'розг. оцінка'!$CF:$CM,4,FALSE)</f>
        <v>96</v>
      </c>
      <c r="I84" s="10">
        <f>VLOOKUP($A84,'розг. оцінка'!$CF:$CM,5,FALSE)</f>
        <v>81</v>
      </c>
      <c r="J84" s="10">
        <f>VLOOKUP($A84,'розг. оцінка'!$CF:$CM,6,FALSE)</f>
        <v>94</v>
      </c>
      <c r="K84" s="10"/>
      <c r="L84" s="10"/>
      <c r="M84" s="9">
        <f t="shared" si="8"/>
        <v>90.33333333333333</v>
      </c>
      <c r="N84" s="2">
        <f>VLOOKUP($A84,регістрація!$B:$X,10,FALSE)</f>
        <v>3</v>
      </c>
      <c r="O84" s="2"/>
      <c r="P84" s="2">
        <f>VLOOKUP($A84,регістрація!$B:$X,11,FALSE)</f>
        <v>0.8</v>
      </c>
      <c r="Q84" s="9">
        <f t="shared" si="7"/>
        <v>74.66666666666667</v>
      </c>
      <c r="R84" s="7"/>
      <c r="S84" s="7"/>
      <c r="T84" s="7"/>
    </row>
    <row r="85" spans="1:20" ht="30" customHeight="1">
      <c r="A85" s="2">
        <v>58</v>
      </c>
      <c r="B85" s="3" t="str">
        <f>VLOOKUP($A85,регістрація!$B:$Y,3,FALSE)</f>
        <v>КЗ "Центр туристсько-краєзнавчої творчості учнівської молоді" ХОР</v>
      </c>
      <c r="C85" s="10" t="str">
        <f>VLOOKUP($A85,регістрація!$B:$Y,4,FALSE)</f>
        <v>Кульчицький Олег Євгенович</v>
      </c>
      <c r="D85" s="10" t="str">
        <f>VLOOKUP($A85,регістрація!$B:$W,5,FALSE)</f>
        <v>пішохідний </v>
      </c>
      <c r="E85" s="10" t="str">
        <f>VLOOKUP($A85,регістрація!$B:$W,6,FALSE)</f>
        <v>3 с.с.</v>
      </c>
      <c r="F85" s="10" t="str">
        <f>VLOOKUP($A85,регістрація!$B:$X,7,FALSE)</f>
        <v>Карпати</v>
      </c>
      <c r="G85" s="10">
        <f>VLOOKUP($A85,регістрація!$B:$X,8,FALSE)</f>
        <v>15</v>
      </c>
      <c r="H85" s="10">
        <f>VLOOKUP($A85,'розг. оцінка'!$CF:$CM,4,FALSE)</f>
        <v>107</v>
      </c>
      <c r="I85" s="10">
        <f>VLOOKUP($A85,'розг. оцінка'!$CF:$CM,5,FALSE)</f>
        <v>109</v>
      </c>
      <c r="J85" s="10">
        <f>VLOOKUP($A85,'розг. оцінка'!$CF:$CM,6,FALSE)</f>
        <v>0</v>
      </c>
      <c r="K85" s="10"/>
      <c r="L85" s="10"/>
      <c r="M85" s="9">
        <f>SUM(H85:L85)/2</f>
        <v>108</v>
      </c>
      <c r="N85" s="2">
        <f>VLOOKUP($A85,регістрація!$B:$X,10,FALSE)</f>
        <v>3</v>
      </c>
      <c r="O85" s="2"/>
      <c r="P85" s="2">
        <f>VLOOKUP($A85,регістрація!$B:$X,11,FALSE)</f>
        <v>0.8</v>
      </c>
      <c r="Q85" s="9">
        <f t="shared" si="7"/>
        <v>88.80000000000001</v>
      </c>
      <c r="R85" s="7"/>
      <c r="S85" s="7"/>
      <c r="T85" s="7"/>
    </row>
    <row r="86" spans="1:20" ht="30" customHeight="1">
      <c r="A86" s="2">
        <v>59</v>
      </c>
      <c r="B86" s="3" t="str">
        <f>VLOOKUP($A86,регістрація!$B:$Y,3,FALSE)</f>
        <v>КЗ "Центр туристсько-краєзнавчої творчості учнівської молоді" ХОР</v>
      </c>
      <c r="C86" s="10" t="str">
        <f>VLOOKUP($A86,регістрація!$B:$Y,4,FALSE)</f>
        <v>Зажерило Роман Леонідович</v>
      </c>
      <c r="D86" s="10" t="str">
        <f>VLOOKUP($A86,регістрація!$B:$W,5,FALSE)</f>
        <v>пішохідний </v>
      </c>
      <c r="E86" s="10" t="str">
        <f>VLOOKUP($A86,регістрація!$B:$W,6,FALSE)</f>
        <v>1 к.с.</v>
      </c>
      <c r="F86" s="10" t="str">
        <f>VLOOKUP($A86,регістрація!$B:$X,7,FALSE)</f>
        <v>Карпати</v>
      </c>
      <c r="G86" s="10">
        <f>VLOOKUP($A86,регістрація!$B:$X,8,FALSE)</f>
        <v>16</v>
      </c>
      <c r="H86" s="10">
        <f>VLOOKUP($A86,'розг. оцінка'!$CF:$CM,4,FALSE)</f>
        <v>107</v>
      </c>
      <c r="I86" s="10">
        <f>VLOOKUP($A86,'розг. оцінка'!$CF:$CM,5,FALSE)</f>
        <v>106</v>
      </c>
      <c r="J86" s="10">
        <f>VLOOKUP($A86,'розг. оцінка'!$CF:$CM,6,FALSE)</f>
        <v>95</v>
      </c>
      <c r="K86" s="10"/>
      <c r="L86" s="10"/>
      <c r="M86" s="9">
        <f t="shared" si="8"/>
        <v>102.66666666666667</v>
      </c>
      <c r="N86" s="2">
        <f>VLOOKUP($A86,регістрація!$B:$X,10,FALSE)</f>
        <v>3</v>
      </c>
      <c r="O86" s="2"/>
      <c r="P86" s="2">
        <f>VLOOKUP($A86,регістрація!$B:$X,11,FALSE)</f>
        <v>1</v>
      </c>
      <c r="Q86" s="9">
        <f t="shared" si="7"/>
        <v>105.66666666666667</v>
      </c>
      <c r="R86" s="7"/>
      <c r="S86" s="7"/>
      <c r="T86" s="7"/>
    </row>
    <row r="87" spans="1:20" ht="30" customHeight="1">
      <c r="A87" s="2">
        <v>60</v>
      </c>
      <c r="B87" s="3" t="str">
        <f>VLOOKUP($A87,регістрація!$B:$Y,3,FALSE)</f>
        <v>КЗ "Центр туристсько-краєзнавчої творчості учнівської молоді" ХОР</v>
      </c>
      <c r="C87" s="10" t="str">
        <f>VLOOKUP($A87,регістрація!$B:$Y,4,FALSE)</f>
        <v>Плохенко Андрій Валерійович</v>
      </c>
      <c r="D87" s="10" t="str">
        <f>VLOOKUP($A87,регістрація!$B:$W,5,FALSE)</f>
        <v>пішохідний </v>
      </c>
      <c r="E87" s="10" t="str">
        <f>VLOOKUP($A87,регістрація!$B:$W,6,FALSE)</f>
        <v>2 к.с.</v>
      </c>
      <c r="F87" s="10" t="str">
        <f>VLOOKUP($A87,регістрація!$B:$X,7,FALSE)</f>
        <v>Карпати</v>
      </c>
      <c r="G87" s="10">
        <f>VLOOKUP($A87,регістрація!$B:$X,8,FALSE)</f>
        <v>10</v>
      </c>
      <c r="H87" s="10">
        <f>VLOOKUP($A87,'розг. оцінка'!$CF:$CM,4,FALSE)</f>
        <v>86</v>
      </c>
      <c r="I87" s="10">
        <f>VLOOKUP($A87,'розг. оцінка'!$CF:$CM,5,FALSE)</f>
        <v>84</v>
      </c>
      <c r="J87" s="10">
        <f>VLOOKUP($A87,'розг. оцінка'!$CF:$CM,6,FALSE)</f>
        <v>74</v>
      </c>
      <c r="K87" s="10"/>
      <c r="L87" s="10"/>
      <c r="M87" s="9">
        <f t="shared" si="8"/>
        <v>81.33333333333333</v>
      </c>
      <c r="N87" s="2">
        <f>VLOOKUP($A87,регістрація!$B:$X,10,FALSE)</f>
        <v>3</v>
      </c>
      <c r="O87" s="2"/>
      <c r="P87" s="2">
        <f>VLOOKUP($A87,регістрація!$B:$X,11,FALSE)</f>
        <v>1.2</v>
      </c>
      <c r="Q87" s="9">
        <f t="shared" si="7"/>
        <v>101.19999999999999</v>
      </c>
      <c r="R87" s="7"/>
      <c r="S87" s="7"/>
      <c r="T87" s="7"/>
    </row>
    <row r="88" spans="1:20" ht="30" customHeight="1">
      <c r="A88" s="2">
        <v>61</v>
      </c>
      <c r="B88" s="3" t="str">
        <f>VLOOKUP($A88,регістрація!$B:$Y,3,FALSE)</f>
        <v>Центр спорту, туризму та екскурсій "Данапріс" Новокаховської  міської ради</v>
      </c>
      <c r="C88" s="10" t="str">
        <f>VLOOKUP($A88,регістрація!$B:$Y,4,FALSE)</f>
        <v>Перехресна Галина Володимирівна</v>
      </c>
      <c r="D88" s="10" t="str">
        <f>VLOOKUP($A88,регістрація!$B:$W,5,FALSE)</f>
        <v>спелео</v>
      </c>
      <c r="E88" s="10" t="str">
        <f>VLOOKUP($A88,регістрація!$B:$W,6,FALSE)</f>
        <v>3 с.с.</v>
      </c>
      <c r="F88" s="10" t="str">
        <f>VLOOKUP($A88,регістрація!$B:$X,7,FALSE)</f>
        <v>п. Млинки</v>
      </c>
      <c r="G88" s="10">
        <f>VLOOKUP($A88,регістрація!$B:$X,8,FALSE)</f>
        <v>9</v>
      </c>
      <c r="H88" s="10">
        <f>VLOOKUP($A88,'розг. оцінка'!$CF:$CM,4,FALSE)</f>
        <v>80</v>
      </c>
      <c r="I88" s="10">
        <f>VLOOKUP($A88,'розг. оцінка'!$CF:$CM,5,FALSE)</f>
        <v>95</v>
      </c>
      <c r="J88" s="10">
        <f>VLOOKUP($A88,'розг. оцінка'!$CF:$CM,6,FALSE)</f>
        <v>97</v>
      </c>
      <c r="K88" s="10"/>
      <c r="L88" s="10"/>
      <c r="M88" s="9">
        <f t="shared" si="8"/>
        <v>90.66666666666667</v>
      </c>
      <c r="N88" s="2">
        <f>VLOOKUP($A88,регістрація!$B:$X,10,FALSE)</f>
        <v>3</v>
      </c>
      <c r="O88" s="2"/>
      <c r="P88" s="2">
        <f>VLOOKUP($A88,регістрація!$B:$X,11,FALSE)</f>
        <v>0.8</v>
      </c>
      <c r="Q88" s="9">
        <f t="shared" si="7"/>
        <v>74.93333333333334</v>
      </c>
      <c r="R88" s="7"/>
      <c r="S88" s="7"/>
      <c r="T88" s="7"/>
    </row>
    <row r="89" spans="2:17" ht="19.5" customHeight="1">
      <c r="B89" s="54" t="s">
        <v>356</v>
      </c>
      <c r="G89" s="18"/>
      <c r="H89" s="22"/>
      <c r="I89" s="22"/>
      <c r="J89" s="22"/>
      <c r="K89" s="22"/>
      <c r="L89" s="22"/>
      <c r="M89" s="9"/>
      <c r="N89" s="19"/>
      <c r="O89" s="19"/>
      <c r="P89" s="19"/>
      <c r="Q89" s="138">
        <f>SUM(Q90:Q93)</f>
        <v>388.06666666666666</v>
      </c>
    </row>
    <row r="90" spans="1:20" ht="30" customHeight="1">
      <c r="A90" s="2">
        <v>13</v>
      </c>
      <c r="B90" s="3" t="str">
        <f>VLOOKUP($A90,регістрація!$B:$Y,3,FALSE)</f>
        <v>Хмельницький міський центр туризму, краєзнавства та екскурсій учнівської молоді</v>
      </c>
      <c r="C90" s="10" t="str">
        <f>VLOOKUP($A90,регістрація!$B:$Y,4,FALSE)</f>
        <v>Храпач Андрій Віталійович</v>
      </c>
      <c r="D90" s="10" t="str">
        <f>VLOOKUP($A90,регістрація!$B:$W,5,FALSE)</f>
        <v>пішохідний </v>
      </c>
      <c r="E90" s="10" t="str">
        <f>VLOOKUP($A90,регістрація!$B:$W,6,FALSE)</f>
        <v>1 к.с.</v>
      </c>
      <c r="F90" s="10" t="str">
        <f>VLOOKUP($A90,регістрація!$B:$X,7,FALSE)</f>
        <v>Карпати</v>
      </c>
      <c r="G90" s="10">
        <f>VLOOKUP($A90,регістрація!$B:$X,8,FALSE)</f>
        <v>8</v>
      </c>
      <c r="H90" s="10">
        <f>VLOOKUP($A90,'розг. оцінка'!$CF:$CM,4,FALSE)</f>
        <v>97</v>
      </c>
      <c r="I90" s="10">
        <f>VLOOKUP($A90,'розг. оцінка'!$CF:$CM,5,FALSE)</f>
        <v>99</v>
      </c>
      <c r="J90" s="10">
        <f>VLOOKUP($A90,'розг. оцінка'!$CF:$CM,6,FALSE)</f>
        <v>95</v>
      </c>
      <c r="K90" s="10"/>
      <c r="L90" s="10"/>
      <c r="M90" s="9">
        <f t="shared" si="8"/>
        <v>97</v>
      </c>
      <c r="N90" s="2">
        <f>VLOOKUP($A90,регістрація!$B:$X,10,FALSE)</f>
        <v>3</v>
      </c>
      <c r="O90" s="2"/>
      <c r="P90" s="2">
        <f>VLOOKUP($A90,регістрація!$B:$X,11,FALSE)</f>
        <v>1</v>
      </c>
      <c r="Q90" s="9">
        <f>SUM(M90:N90)*P90</f>
        <v>100</v>
      </c>
      <c r="R90" s="7"/>
      <c r="S90" s="7"/>
      <c r="T90" s="7"/>
    </row>
    <row r="91" spans="1:20" ht="30" customHeight="1">
      <c r="A91" s="2">
        <v>14</v>
      </c>
      <c r="B91" s="3" t="str">
        <f>VLOOKUP($A91,регістрація!$B:$Y,3,FALSE)</f>
        <v>ЗОШ І-ІІІ ст. №1 м. Славута</v>
      </c>
      <c r="C91" s="10" t="str">
        <f>VLOOKUP($A91,регістрація!$B:$Y,4,FALSE)</f>
        <v>Смолійчук Андрій Данилович</v>
      </c>
      <c r="D91" s="10" t="str">
        <f>VLOOKUP($A91,регістрація!$B:$W,5,FALSE)</f>
        <v>пішохідний </v>
      </c>
      <c r="E91" s="10" t="str">
        <f>VLOOKUP($A91,регістрація!$B:$W,6,FALSE)</f>
        <v>3 с.с.</v>
      </c>
      <c r="F91" s="10" t="str">
        <f>VLOOKUP($A91,регістрація!$B:$X,7,FALSE)</f>
        <v>Карпати</v>
      </c>
      <c r="G91" s="10">
        <f>VLOOKUP($A91,регістрація!$B:$X,8,FALSE)</f>
        <v>8</v>
      </c>
      <c r="H91" s="10">
        <f>VLOOKUP($A91,'розг. оцінка'!$CF:$CM,4,FALSE)</f>
        <v>100</v>
      </c>
      <c r="I91" s="10">
        <f>VLOOKUP($A91,'розг. оцінка'!$CF:$CM,5,FALSE)</f>
        <v>100</v>
      </c>
      <c r="J91" s="10">
        <f>VLOOKUP($A91,'розг. оцінка'!$CF:$CM,6,FALSE)</f>
        <v>0</v>
      </c>
      <c r="K91" s="10"/>
      <c r="L91" s="10"/>
      <c r="M91" s="9">
        <f>SUM(H91:L91)/2</f>
        <v>100</v>
      </c>
      <c r="N91" s="2">
        <f>VLOOKUP($A91,регістрація!$B:$X,10,FALSE)</f>
        <v>3</v>
      </c>
      <c r="O91" s="2"/>
      <c r="P91" s="2">
        <f>VLOOKUP($A91,регістрація!$B:$X,11,FALSE)</f>
        <v>0.8</v>
      </c>
      <c r="Q91" s="9">
        <f>SUM(M91:N91)*P91</f>
        <v>82.4</v>
      </c>
      <c r="R91" s="7"/>
      <c r="S91" s="7"/>
      <c r="T91" s="7"/>
    </row>
    <row r="92" spans="1:20" ht="30" customHeight="1">
      <c r="A92" s="2">
        <v>15</v>
      </c>
      <c r="B92" s="3" t="str">
        <f>VLOOKUP($A92,регістрація!$B:$Y,3,FALSE)</f>
        <v>Кам'янець-Подільське позашкільне навчально-виховне об'єднання</v>
      </c>
      <c r="C92" s="10" t="str">
        <f>VLOOKUP($A92,регістрація!$B:$Y,4,FALSE)</f>
        <v>Полевий Юрій Богданович</v>
      </c>
      <c r="D92" s="10" t="str">
        <f>VLOOKUP($A92,регістрація!$B:$W,5,FALSE)</f>
        <v>вело</v>
      </c>
      <c r="E92" s="10" t="str">
        <f>VLOOKUP($A92,регістрація!$B:$W,6,FALSE)</f>
        <v>1 к.с.</v>
      </c>
      <c r="F92" s="10" t="str">
        <f>VLOOKUP($A92,регістрація!$B:$X,7,FALSE)</f>
        <v>Хмельницька та Тернопільська області</v>
      </c>
      <c r="G92" s="10">
        <f>VLOOKUP($A92,регістрація!$B:$X,8,FALSE)</f>
        <v>11</v>
      </c>
      <c r="H92" s="10">
        <f>VLOOKUP($A92,'розг. оцінка'!$CF:$CM,4,FALSE)</f>
        <v>96</v>
      </c>
      <c r="I92" s="10">
        <f>VLOOKUP($A92,'розг. оцінка'!$CF:$CM,5,FALSE)</f>
        <v>93</v>
      </c>
      <c r="J92" s="10">
        <f>VLOOKUP($A92,'розг. оцінка'!$CF:$CM,6,FALSE)</f>
        <v>90</v>
      </c>
      <c r="K92" s="10"/>
      <c r="L92" s="10"/>
      <c r="M92" s="9">
        <f t="shared" si="8"/>
        <v>93</v>
      </c>
      <c r="N92" s="2">
        <f>VLOOKUP($A92,регістрація!$B:$X,10,FALSE)</f>
        <v>3</v>
      </c>
      <c r="O92" s="2"/>
      <c r="P92" s="2">
        <f>VLOOKUP($A92,регістрація!$B:$X,11,FALSE)</f>
        <v>1</v>
      </c>
      <c r="Q92" s="9">
        <f>SUM(M92:N92)*P92</f>
        <v>96</v>
      </c>
      <c r="R92" s="7"/>
      <c r="S92" s="7"/>
      <c r="T92" s="7"/>
    </row>
    <row r="93" spans="1:20" ht="30" customHeight="1">
      <c r="A93" s="2">
        <v>16</v>
      </c>
      <c r="B93" s="3" t="str">
        <f>VLOOKUP($A93,регістрація!$B:$Y,3,FALSE)</f>
        <v>Кам'янець-Подільське позашкільне навчально-виховне об'єднання</v>
      </c>
      <c r="C93" s="10" t="str">
        <f>VLOOKUP($A93,регістрація!$B:$Y,4,FALSE)</f>
        <v>Полевий Юрій Богданович</v>
      </c>
      <c r="D93" s="10" t="str">
        <f>VLOOKUP($A93,регістрація!$B:$W,5,FALSE)</f>
        <v>спелео</v>
      </c>
      <c r="E93" s="10" t="str">
        <f>VLOOKUP($A93,регістрація!$B:$W,6,FALSE)</f>
        <v>1 к.с.</v>
      </c>
      <c r="F93" s="10" t="str">
        <f>VLOOKUP($A93,регістрація!$B:$X,7,FALSE)</f>
        <v>Хмельницька  область</v>
      </c>
      <c r="G93" s="10">
        <f>VLOOKUP($A93,регістрація!$B:$X,8,FALSE)</f>
        <v>11</v>
      </c>
      <c r="H93" s="10">
        <f>VLOOKUP($A93,'розг. оцінка'!$CF:$CM,4,FALSE)</f>
        <v>97</v>
      </c>
      <c r="I93" s="10">
        <f>VLOOKUP($A93,'розг. оцінка'!$CF:$CM,5,FALSE)</f>
        <v>103</v>
      </c>
      <c r="J93" s="10">
        <f>VLOOKUP($A93,'розг. оцінка'!$CF:$CM,6,FALSE)</f>
        <v>120</v>
      </c>
      <c r="K93" s="10"/>
      <c r="L93" s="10"/>
      <c r="M93" s="9">
        <f t="shared" si="8"/>
        <v>106.66666666666667</v>
      </c>
      <c r="N93" s="2">
        <f>VLOOKUP($A93,регістрація!$B:$X,10,FALSE)</f>
        <v>3</v>
      </c>
      <c r="O93" s="2"/>
      <c r="P93" s="2">
        <f>VLOOKUP($A93,регістрація!$B:$X,11,FALSE)</f>
        <v>1</v>
      </c>
      <c r="Q93" s="9">
        <f>SUM(M93:N93)*P93</f>
        <v>109.66666666666667</v>
      </c>
      <c r="R93" s="7"/>
      <c r="S93" s="7"/>
      <c r="T93" s="7"/>
    </row>
    <row r="94" spans="2:17" ht="21" customHeight="1">
      <c r="B94" s="54" t="s">
        <v>168</v>
      </c>
      <c r="C94" s="19"/>
      <c r="D94" s="22"/>
      <c r="E94" s="19"/>
      <c r="G94" s="18"/>
      <c r="H94" s="22"/>
      <c r="I94" s="22"/>
      <c r="J94" s="22"/>
      <c r="K94" s="22"/>
      <c r="L94" s="22"/>
      <c r="M94" s="9"/>
      <c r="N94" s="19"/>
      <c r="O94" s="19"/>
      <c r="P94" s="19"/>
      <c r="Q94" s="138">
        <f>SUM(Q95:Q95)</f>
        <v>0</v>
      </c>
    </row>
    <row r="95" spans="1:20" ht="30" customHeight="1">
      <c r="A95" s="126">
        <v>31</v>
      </c>
      <c r="B95" s="3" t="str">
        <f>VLOOKUP($A95,регістрація!$B:$Y,3,FALSE)</f>
        <v>Черкаський обласний центр туризму, краєзнавства і екскурсій учнівської молоді</v>
      </c>
      <c r="C95" s="10" t="str">
        <f>VLOOKUP($A95,регістрація!$B:$Y,4,FALSE)</f>
        <v>Сечко Сергій Володимирович</v>
      </c>
      <c r="D95" s="10" t="str">
        <f>VLOOKUP($A95,регістрація!$B:$W,5,FALSE)</f>
        <v>пішохідний </v>
      </c>
      <c r="E95" s="10" t="str">
        <f>VLOOKUP($A95,регістрація!$B:$W,6,FALSE)</f>
        <v>2 к.с.</v>
      </c>
      <c r="F95" s="10" t="str">
        <f>VLOOKUP($A95,регістрація!$B:$X,7,FALSE)</f>
        <v>Карпати</v>
      </c>
      <c r="G95" s="10">
        <f>VLOOKUP($A95,регістрація!$B:$X,8,FALSE)</f>
        <v>10</v>
      </c>
      <c r="H95" s="10">
        <f>VLOOKUP($A95,'розг. оцінка'!$CF:$CM,4,FALSE)</f>
        <v>0</v>
      </c>
      <c r="I95" s="10">
        <f>VLOOKUP($A95,'розг. оцінка'!$CF:$CM,5,FALSE)</f>
        <v>0</v>
      </c>
      <c r="J95" s="10">
        <f>VLOOKUP($A95,'розг. оцінка'!$CF:$CM,6,FALSE)</f>
        <v>0</v>
      </c>
      <c r="K95" s="10"/>
      <c r="L95" s="10"/>
      <c r="M95" s="9">
        <f t="shared" si="8"/>
        <v>0</v>
      </c>
      <c r="N95" s="2">
        <v>0</v>
      </c>
      <c r="O95" s="2"/>
      <c r="P95" s="2">
        <f>VLOOKUP($A95,регістрація!$B:$X,11,FALSE)</f>
        <v>1.2</v>
      </c>
      <c r="Q95" s="9">
        <f>SUM(M95:N95)*P95</f>
        <v>0</v>
      </c>
      <c r="R95" s="21"/>
      <c r="S95" s="7"/>
      <c r="T95" s="7"/>
    </row>
    <row r="96" spans="2:17" ht="18.75" customHeight="1">
      <c r="B96" s="54" t="s">
        <v>109</v>
      </c>
      <c r="C96" s="22"/>
      <c r="D96" s="22"/>
      <c r="E96" s="22"/>
      <c r="F96" s="22"/>
      <c r="G96" s="22"/>
      <c r="H96" s="10"/>
      <c r="I96" s="10"/>
      <c r="J96" s="10"/>
      <c r="K96" s="22"/>
      <c r="L96" s="22"/>
      <c r="M96" s="9"/>
      <c r="N96" s="19"/>
      <c r="O96" s="19"/>
      <c r="P96" s="19"/>
      <c r="Q96" s="138">
        <f>SUM(Q97:Q103)</f>
        <v>712.4666666666666</v>
      </c>
    </row>
    <row r="97" spans="1:20" ht="30" customHeight="1">
      <c r="A97" s="2">
        <v>17</v>
      </c>
      <c r="B97" s="3" t="str">
        <f>VLOOKUP($A97,регістрація!$B:$Y,3,FALSE)</f>
        <v>Чернівецький обласний центр туризму, краєзнавства, спорту та екскурсій учнівської молоді</v>
      </c>
      <c r="C97" s="10" t="str">
        <f>VLOOKUP($A97,регістрація!$B:$Y,4,FALSE)</f>
        <v>Мангер Валентин Григорович</v>
      </c>
      <c r="D97" s="10" t="str">
        <f>VLOOKUP($A97,регістрація!$B:$W,5,FALSE)</f>
        <v>пішохідний </v>
      </c>
      <c r="E97" s="10" t="str">
        <f>VLOOKUP($A97,регістрація!$B:$W,6,FALSE)</f>
        <v>3 с.с.</v>
      </c>
      <c r="F97" s="10" t="str">
        <f>VLOOKUP($A97,регістрація!$B:$X,7,FALSE)</f>
        <v>Карпати</v>
      </c>
      <c r="G97" s="10">
        <f>VLOOKUP($A97,регістрація!$B:$X,8,FALSE)</f>
        <v>8</v>
      </c>
      <c r="H97" s="10">
        <f>VLOOKUP($A97,'розг. оцінка'!$CF:$CM,4,FALSE)</f>
        <v>98</v>
      </c>
      <c r="I97" s="10">
        <f>VLOOKUP($A97,'розг. оцінка'!$CF:$CM,5,FALSE)</f>
        <v>104</v>
      </c>
      <c r="J97" s="10"/>
      <c r="K97" s="10"/>
      <c r="L97" s="10"/>
      <c r="M97" s="9">
        <f>SUM(H97:L97)/2</f>
        <v>101</v>
      </c>
      <c r="N97" s="2">
        <f>VLOOKUP($A97,регістрація!$B:$X,10,FALSE)</f>
        <v>3</v>
      </c>
      <c r="O97" s="2"/>
      <c r="P97" s="2">
        <f>VLOOKUP($A97,регістрація!$B:$X,11,FALSE)</f>
        <v>0.8</v>
      </c>
      <c r="Q97" s="9">
        <f aca="true" t="shared" si="9" ref="Q97:Q103">SUM(M97:N97)*P97</f>
        <v>83.2</v>
      </c>
      <c r="R97" s="21"/>
      <c r="S97" s="7"/>
      <c r="T97" s="7"/>
    </row>
    <row r="98" spans="1:20" ht="30" customHeight="1">
      <c r="A98" s="2">
        <v>18</v>
      </c>
      <c r="B98" s="3" t="str">
        <f>VLOOKUP($A98,регістрація!$B:$Y,3,FALSE)</f>
        <v>Глибоцький центр туризму, краєзнавства, спорту та екскурсій учнівської молоді</v>
      </c>
      <c r="C98" s="10" t="str">
        <f>VLOOKUP($A98,регістрація!$B:$Y,4,FALSE)</f>
        <v>Чоботар Олександр Васильович</v>
      </c>
      <c r="D98" s="10" t="str">
        <f>VLOOKUP($A98,регістрація!$B:$W,5,FALSE)</f>
        <v>пішохідний </v>
      </c>
      <c r="E98" s="10" t="str">
        <f>VLOOKUP($A98,регістрація!$B:$W,6,FALSE)</f>
        <v>1 к.с.</v>
      </c>
      <c r="F98" s="10" t="str">
        <f>VLOOKUP($A98,регістрація!$B:$X,7,FALSE)</f>
        <v>Карпати</v>
      </c>
      <c r="G98" s="10">
        <f>VLOOKUP($A98,регістрація!$B:$X,8,FALSE)</f>
        <v>11</v>
      </c>
      <c r="H98" s="10">
        <f>VLOOKUP($A98,'розг. оцінка'!$CF:$CM,4,FALSE)</f>
        <v>108</v>
      </c>
      <c r="I98" s="10">
        <f>VLOOKUP($A98,'розг. оцінка'!$CF:$CM,5,FALSE)</f>
        <v>112</v>
      </c>
      <c r="J98" s="10">
        <f>VLOOKUP($A98,'розг. оцінка'!$CF:$CM,6,FALSE)</f>
        <v>109</v>
      </c>
      <c r="K98" s="10"/>
      <c r="L98" s="10"/>
      <c r="M98" s="9">
        <f t="shared" si="8"/>
        <v>109.66666666666667</v>
      </c>
      <c r="N98" s="2">
        <f>VLOOKUP($A98,регістрація!$B:$X,10,FALSE)</f>
        <v>3</v>
      </c>
      <c r="O98" s="2"/>
      <c r="P98" s="2">
        <f>VLOOKUP($A98,регістрація!$B:$X,11,FALSE)</f>
        <v>1</v>
      </c>
      <c r="Q98" s="9">
        <f t="shared" si="9"/>
        <v>112.66666666666667</v>
      </c>
      <c r="R98" s="21"/>
      <c r="S98" s="7"/>
      <c r="T98" s="7"/>
    </row>
    <row r="99" spans="1:20" ht="30" customHeight="1">
      <c r="A99" s="2">
        <v>19</v>
      </c>
      <c r="B99" s="3" t="str">
        <f>VLOOKUP($A99,регістрація!$B:$Y,3,FALSE)</f>
        <v>Глибоцький центр туризму, краєзнавства, спорту та екскурсій учнівської молоді</v>
      </c>
      <c r="C99" s="10" t="str">
        <f>VLOOKUP($A99,регістрація!$B:$Y,4,FALSE)</f>
        <v>Меленко Оксана Василівна</v>
      </c>
      <c r="D99" s="10" t="str">
        <f>VLOOKUP($A99,регістрація!$B:$W,5,FALSE)</f>
        <v>пішохідний </v>
      </c>
      <c r="E99" s="10" t="str">
        <f>VLOOKUP($A99,регістрація!$B:$W,6,FALSE)</f>
        <v>2 к.с.</v>
      </c>
      <c r="F99" s="10" t="str">
        <f>VLOOKUP($A99,регістрація!$B:$X,7,FALSE)</f>
        <v>Карпати</v>
      </c>
      <c r="G99" s="10">
        <f>VLOOKUP($A99,регістрація!$B:$X,8,FALSE)</f>
        <v>13</v>
      </c>
      <c r="H99" s="10">
        <f>VLOOKUP($A99,'розг. оцінка'!$CF:$CM,4,FALSE)</f>
        <v>111</v>
      </c>
      <c r="I99" s="10">
        <f>VLOOKUP($A99,'розг. оцінка'!$CF:$CM,5,FALSE)</f>
        <v>114</v>
      </c>
      <c r="J99" s="10">
        <f>VLOOKUP($A99,'розг. оцінка'!$CF:$CM,6,FALSE)</f>
        <v>116</v>
      </c>
      <c r="K99" s="10"/>
      <c r="L99" s="10"/>
      <c r="M99" s="9">
        <f t="shared" si="8"/>
        <v>113.66666666666667</v>
      </c>
      <c r="N99" s="2">
        <f>VLOOKUP($A99,регістрація!$B:$X,10,FALSE)</f>
        <v>3</v>
      </c>
      <c r="O99" s="2"/>
      <c r="P99" s="2">
        <f>VLOOKUP($A99,регістрація!$B:$X,11,FALSE)</f>
        <v>1.2</v>
      </c>
      <c r="Q99" s="9">
        <f t="shared" si="9"/>
        <v>140</v>
      </c>
      <c r="R99" s="7"/>
      <c r="S99" s="7"/>
      <c r="T99" s="7"/>
    </row>
    <row r="100" spans="1:20" ht="30" customHeight="1">
      <c r="A100" s="2">
        <v>20</v>
      </c>
      <c r="B100" s="3" t="str">
        <f>VLOOKUP($A100,регістрація!$B:$Y,3,FALSE)</f>
        <v>Чернівецький обласний центр туризму, краєзнавства, спорту та екскурсій учнівської молоді</v>
      </c>
      <c r="C100" s="10" t="str">
        <f>VLOOKUP($A100,регістрація!$B:$Y,4,FALSE)</f>
        <v>Фелейдчук Ольга Павлівна</v>
      </c>
      <c r="D100" s="10" t="str">
        <f>VLOOKUP($A100,регістрація!$B:$W,5,FALSE)</f>
        <v>водний</v>
      </c>
      <c r="E100" s="10" t="str">
        <f>VLOOKUP($A100,регістрація!$B:$W,6,FALSE)</f>
        <v>3 с.с.</v>
      </c>
      <c r="F100" s="10" t="str">
        <f>VLOOKUP($A100,регістрація!$B:$X,7,FALSE)</f>
        <v>р. Черемош</v>
      </c>
      <c r="G100" s="10">
        <f>VLOOKUP($A100,регістрація!$B:$X,8,FALSE)</f>
        <v>12</v>
      </c>
      <c r="H100" s="10">
        <f>VLOOKUP($A100,'розг. оцінка'!$CF:$CM,4,FALSE)</f>
        <v>87</v>
      </c>
      <c r="I100" s="10">
        <f>VLOOKUP($A100,'розг. оцінка'!$CF:$CM,5,FALSE)</f>
        <v>86</v>
      </c>
      <c r="J100" s="10">
        <f>VLOOKUP($A100,'розг. оцінка'!$CF:$CM,6,FALSE)</f>
        <v>69</v>
      </c>
      <c r="K100" s="10"/>
      <c r="L100" s="10"/>
      <c r="M100" s="9">
        <f t="shared" si="8"/>
        <v>80.66666666666667</v>
      </c>
      <c r="N100" s="2">
        <f>VLOOKUP($A100,регістрація!$B:$X,10,FALSE)</f>
        <v>3</v>
      </c>
      <c r="O100" s="2"/>
      <c r="P100" s="2">
        <f>VLOOKUP($A100,регістрація!$B:$X,11,FALSE)</f>
        <v>0.8</v>
      </c>
      <c r="Q100" s="9">
        <f t="shared" si="9"/>
        <v>66.93333333333334</v>
      </c>
      <c r="R100" s="7"/>
      <c r="S100" s="7"/>
      <c r="T100" s="7"/>
    </row>
    <row r="101" spans="1:20" ht="30" customHeight="1">
      <c r="A101" s="2">
        <v>21</v>
      </c>
      <c r="B101" s="3" t="str">
        <f>VLOOKUP($A101,регістрація!$B:$Y,3,FALSE)</f>
        <v>Новоселецький районний центр спортивного туризму, краєзнавства та екскурсій учнівської молоді</v>
      </c>
      <c r="C101" s="10" t="str">
        <f>VLOOKUP($A101,регістрація!$B:$Y,4,FALSE)</f>
        <v>Княгницький Микола Іванович</v>
      </c>
      <c r="D101" s="10" t="str">
        <f>VLOOKUP($A101,регістрація!$B:$W,5,FALSE)</f>
        <v>водний</v>
      </c>
      <c r="E101" s="10" t="str">
        <f>VLOOKUP($A101,регістрація!$B:$W,6,FALSE)</f>
        <v>1 к.с.</v>
      </c>
      <c r="F101" s="10" t="str">
        <f>VLOOKUP($A101,регістрація!$B:$X,7,FALSE)</f>
        <v>р. Черемош</v>
      </c>
      <c r="G101" s="10">
        <f>VLOOKUP($A101,регістрація!$B:$X,8,FALSE)</f>
        <v>8</v>
      </c>
      <c r="H101" s="10">
        <f>VLOOKUP($A101,'розг. оцінка'!$CF:$CM,4,FALSE)</f>
        <v>106</v>
      </c>
      <c r="I101" s="10">
        <f>VLOOKUP($A101,'розг. оцінка'!$CF:$CM,5,FALSE)</f>
        <v>126</v>
      </c>
      <c r="J101" s="10">
        <f>VLOOKUP($A101,'розг. оцінка'!$CF:$CM,6,FALSE)</f>
        <v>0</v>
      </c>
      <c r="K101" s="10"/>
      <c r="L101" s="10"/>
      <c r="M101" s="9">
        <f>SUM(H101:L101)/2</f>
        <v>116</v>
      </c>
      <c r="N101" s="2">
        <f>VLOOKUP($A101,регістрація!$B:$X,10,FALSE)</f>
        <v>3</v>
      </c>
      <c r="O101" s="2"/>
      <c r="P101" s="2">
        <f>VLOOKUP($A101,регістрація!$B:$X,11,FALSE)</f>
        <v>1</v>
      </c>
      <c r="Q101" s="9">
        <f t="shared" si="9"/>
        <v>119</v>
      </c>
      <c r="R101" s="7"/>
      <c r="S101" s="7"/>
      <c r="T101" s="7"/>
    </row>
    <row r="102" spans="1:20" ht="30" customHeight="1">
      <c r="A102" s="2">
        <v>22</v>
      </c>
      <c r="B102" s="3" t="str">
        <f>VLOOKUP($A102,регістрація!$B:$Y,3,FALSE)</f>
        <v>Новоселецький районний центр спортивного туризму, краєзнавства та екскурсій учнівської молоді</v>
      </c>
      <c r="C102" s="10" t="str">
        <f>VLOOKUP($A102,регістрація!$B:$Y,4,FALSE)</f>
        <v>Рурак Валерій Володимирович</v>
      </c>
      <c r="D102" s="10" t="str">
        <f>VLOOKUP($A102,регістрація!$B:$W,5,FALSE)</f>
        <v>вело</v>
      </c>
      <c r="E102" s="10" t="str">
        <f>VLOOKUP($A102,регістрація!$B:$W,6,FALSE)</f>
        <v>1 к.с.</v>
      </c>
      <c r="F102" s="10" t="str">
        <f>VLOOKUP($A102,регістрація!$B:$X,7,FALSE)</f>
        <v>Чернівецька область</v>
      </c>
      <c r="G102" s="10">
        <f>VLOOKUP($A102,регістрація!$B:$X,8,FALSE)</f>
        <v>9</v>
      </c>
      <c r="H102" s="10">
        <f>VLOOKUP($A102,'розг. оцінка'!$CF:$CM,4,FALSE)</f>
        <v>87</v>
      </c>
      <c r="I102" s="10">
        <f>VLOOKUP($A102,'розг. оцінка'!$CF:$CM,5,FALSE)</f>
        <v>81</v>
      </c>
      <c r="J102" s="10">
        <f>VLOOKUP($A102,'розг. оцінка'!$CF:$CM,6,FALSE)</f>
        <v>102</v>
      </c>
      <c r="K102" s="10"/>
      <c r="L102" s="10"/>
      <c r="M102" s="9">
        <f t="shared" si="8"/>
        <v>90</v>
      </c>
      <c r="N102" s="2">
        <f>VLOOKUP($A102,регістрація!$B:$X,10,FALSE)</f>
        <v>2</v>
      </c>
      <c r="O102" s="2"/>
      <c r="P102" s="2">
        <f>VLOOKUP($A102,регістрація!$B:$X,11,FALSE)</f>
        <v>1</v>
      </c>
      <c r="Q102" s="9">
        <f t="shared" si="9"/>
        <v>92</v>
      </c>
      <c r="R102" s="7"/>
      <c r="S102" s="7"/>
      <c r="T102" s="7"/>
    </row>
    <row r="103" spans="1:24" s="8" customFormat="1" ht="30" customHeight="1">
      <c r="A103" s="2">
        <v>43</v>
      </c>
      <c r="B103" s="3" t="str">
        <f>VLOOKUP($A103,регістрація!$B:$Y,3,FALSE)</f>
        <v>Гмирянська загальноосвітня школа І-ІІІ ст. Ічнянської районної ради</v>
      </c>
      <c r="C103" s="10" t="str">
        <f>VLOOKUP($A103,регістрація!$B:$Y,4,FALSE)</f>
        <v>Кізуб Ігор Борисович</v>
      </c>
      <c r="D103" s="10" t="str">
        <f>VLOOKUP($A103,регістрація!$B:$W,5,FALSE)</f>
        <v>пішохідний </v>
      </c>
      <c r="E103" s="10" t="str">
        <f>VLOOKUP($A103,регістрація!$B:$W,6,FALSE)</f>
        <v>1 к.с.</v>
      </c>
      <c r="F103" s="10" t="str">
        <f>VLOOKUP($A103,регістрація!$B:$X,7,FALSE)</f>
        <v>Карпати</v>
      </c>
      <c r="G103" s="10">
        <f>VLOOKUP($A103,регістрація!$B:$X,8,FALSE)</f>
        <v>14</v>
      </c>
      <c r="H103" s="10">
        <f>VLOOKUP($A103,'розг. оцінка'!$CF:$CM,4,FALSE)</f>
        <v>95</v>
      </c>
      <c r="I103" s="10">
        <f>VLOOKUP($A103,'розг. оцінка'!$CF:$CM,5,FALSE)</f>
        <v>98</v>
      </c>
      <c r="J103" s="10">
        <f>VLOOKUP($A103,'розг. оцінка'!$CF:$CM,6,FALSE)</f>
        <v>97</v>
      </c>
      <c r="K103" s="10"/>
      <c r="L103" s="10"/>
      <c r="M103" s="9">
        <f t="shared" si="8"/>
        <v>96.66666666666667</v>
      </c>
      <c r="N103" s="2">
        <f>VLOOKUP($A103,регістрація!$B:$X,10,FALSE)</f>
        <v>2</v>
      </c>
      <c r="O103" s="2"/>
      <c r="P103" s="2">
        <f>VLOOKUP($A103,регістрація!$B:$X,11,FALSE)</f>
        <v>1</v>
      </c>
      <c r="Q103" s="9">
        <f t="shared" si="9"/>
        <v>98.66666666666667</v>
      </c>
      <c r="S103" s="7"/>
      <c r="T103" s="7"/>
      <c r="U103" s="7"/>
      <c r="V103" s="7"/>
      <c r="W103" s="7"/>
      <c r="X103" s="7"/>
    </row>
    <row r="104" spans="1:17" ht="20.25" customHeight="1">
      <c r="A104" s="23"/>
      <c r="B104" s="54" t="s">
        <v>222</v>
      </c>
      <c r="C104" s="67"/>
      <c r="D104" s="19"/>
      <c r="E104" s="19"/>
      <c r="F104" s="19"/>
      <c r="G104" s="19"/>
      <c r="H104" s="22"/>
      <c r="I104" s="22"/>
      <c r="J104" s="22"/>
      <c r="K104" s="22"/>
      <c r="L104" s="22"/>
      <c r="M104" s="9"/>
      <c r="N104" s="19"/>
      <c r="O104" s="19"/>
      <c r="P104" s="19"/>
      <c r="Q104" s="138">
        <f>SUM(Q105:Q105)</f>
        <v>98.66666666666667</v>
      </c>
    </row>
    <row r="105" spans="1:17" ht="30" customHeight="1">
      <c r="A105" s="126">
        <v>43</v>
      </c>
      <c r="B105" s="3" t="str">
        <f>VLOOKUP($A105,регістрація!$B:$Y,3,FALSE)</f>
        <v>Гмирянська загальноосвітня школа І-ІІІ ст. Ічнянської районної ради</v>
      </c>
      <c r="C105" s="10" t="str">
        <f>VLOOKUP($A105,регістрація!$B:$Y,4,FALSE)</f>
        <v>Кізуб Ігор Борисович</v>
      </c>
      <c r="D105" s="10" t="str">
        <f>VLOOKUP($A105,регістрація!$B:$W,5,FALSE)</f>
        <v>пішохідний </v>
      </c>
      <c r="E105" s="10" t="str">
        <f>VLOOKUP($A105,регістрація!$B:$W,6,FALSE)</f>
        <v>1 к.с.</v>
      </c>
      <c r="F105" s="10" t="str">
        <f>VLOOKUP($A105,регістрація!$B:$X,7,FALSE)</f>
        <v>Карпати</v>
      </c>
      <c r="G105" s="10">
        <f>VLOOKUP($A105,регістрація!$B:$X,8,FALSE)</f>
        <v>14</v>
      </c>
      <c r="H105" s="10">
        <f>VLOOKUP($A105,'розг. оцінка'!$CF:$CM,4,FALSE)</f>
        <v>95</v>
      </c>
      <c r="I105" s="10">
        <f>VLOOKUP($A105,'розг. оцінка'!$CF:$CM,5,FALSE)</f>
        <v>98</v>
      </c>
      <c r="J105" s="10">
        <f>VLOOKUP($A105,'розг. оцінка'!$CF:$CM,6,FALSE)</f>
        <v>97</v>
      </c>
      <c r="K105" s="10"/>
      <c r="L105" s="10"/>
      <c r="M105" s="9">
        <f t="shared" si="8"/>
        <v>96.66666666666667</v>
      </c>
      <c r="N105" s="2">
        <f>VLOOKUP($A105,регістрація!$B:$X,10,FALSE)</f>
        <v>2</v>
      </c>
      <c r="O105" s="2"/>
      <c r="P105" s="2">
        <f>VLOOKUP($A105,регістрація!$B:$X,11,FALSE)</f>
        <v>1</v>
      </c>
      <c r="Q105" s="9">
        <f>SUM(M105:N105)*P105</f>
        <v>98.66666666666667</v>
      </c>
    </row>
    <row r="106" spans="2:17" ht="22.5" customHeight="1">
      <c r="B106" s="54" t="s">
        <v>169</v>
      </c>
      <c r="G106" s="18"/>
      <c r="H106" s="22"/>
      <c r="I106" s="22"/>
      <c r="J106" s="22"/>
      <c r="K106" s="22"/>
      <c r="L106" s="22"/>
      <c r="M106" s="9"/>
      <c r="N106" s="19"/>
      <c r="O106" s="19"/>
      <c r="P106" s="19"/>
      <c r="Q106" s="138">
        <f>SUM(Q107:Q107)</f>
        <v>84.26666666666667</v>
      </c>
    </row>
    <row r="107" spans="1:17" ht="30" customHeight="1">
      <c r="A107" s="126">
        <v>11</v>
      </c>
      <c r="B107" s="3" t="str">
        <f>VLOOKUP($A107,регістрація!$B:$Y,3,FALSE)</f>
        <v>КПНЗ "Київський центр дитячо-юнацького туризму, краєзнавства та військово-патріотичного виховання"</v>
      </c>
      <c r="C107" s="10" t="str">
        <f>VLOOKUP($A107,регістрація!$B:$Y,4,FALSE)</f>
        <v>Федорченко Ігор Іванович</v>
      </c>
      <c r="D107" s="10" t="str">
        <f>VLOOKUP($A107,регістрація!$B:$W,5,FALSE)</f>
        <v>водний</v>
      </c>
      <c r="E107" s="10" t="str">
        <f>VLOOKUP($A107,регістрація!$B:$W,6,FALSE)</f>
        <v>3 с.с.</v>
      </c>
      <c r="F107" s="10" t="str">
        <f>VLOOKUP($A107,регістрація!$B:$X,7,FALSE)</f>
        <v>р. Дністер</v>
      </c>
      <c r="G107" s="10">
        <f>VLOOKUP($A107,регістрація!$B:$X,8,FALSE)</f>
        <v>12</v>
      </c>
      <c r="H107" s="10">
        <f>VLOOKUP($A107,'розг. оцінка'!$CF:$CM,4,FALSE)</f>
        <v>101</v>
      </c>
      <c r="I107" s="10">
        <f>VLOOKUP($A107,'розг. оцінка'!$CF:$CM,5,FALSE)</f>
        <v>101</v>
      </c>
      <c r="J107" s="10">
        <f>VLOOKUP($A107,'розг. оцінка'!$CF:$CM,6,FALSE)</f>
        <v>105</v>
      </c>
      <c r="K107" s="10"/>
      <c r="L107" s="10"/>
      <c r="M107" s="9">
        <f t="shared" si="8"/>
        <v>102.33333333333333</v>
      </c>
      <c r="N107" s="2">
        <f>VLOOKUP($A107,регістрація!$B:$X,10,FALSE)</f>
        <v>3</v>
      </c>
      <c r="O107" s="2"/>
      <c r="P107" s="2">
        <f>VLOOKUP($A107,регістрація!$B:$X,11,FALSE)</f>
        <v>0.8</v>
      </c>
      <c r="Q107" s="9">
        <f>SUM(M107:N107)*P107</f>
        <v>84.26666666666667</v>
      </c>
    </row>
    <row r="108" spans="1:17" ht="30" customHeight="1">
      <c r="A108" s="23"/>
      <c r="B108" s="137"/>
      <c r="C108" s="22"/>
      <c r="D108" s="22"/>
      <c r="E108" s="22"/>
      <c r="F108" s="22"/>
      <c r="G108" s="22">
        <f>SUM(G6:G107)</f>
        <v>816</v>
      </c>
      <c r="H108" s="22"/>
      <c r="I108" s="22"/>
      <c r="J108" s="22"/>
      <c r="K108" s="22"/>
      <c r="L108" s="22"/>
      <c r="M108" s="56"/>
      <c r="N108" s="19"/>
      <c r="O108" s="19"/>
      <c r="P108" s="19"/>
      <c r="Q108" s="24"/>
    </row>
    <row r="109" spans="10:17" ht="15">
      <c r="J109" s="20"/>
      <c r="K109" s="20"/>
      <c r="L109" s="20"/>
      <c r="M109" s="20"/>
      <c r="N109" s="20"/>
      <c r="O109" s="20"/>
      <c r="P109" s="20"/>
      <c r="Q109" s="49"/>
    </row>
    <row r="110" spans="2:12" ht="18.75">
      <c r="B110" s="70" t="s">
        <v>105</v>
      </c>
      <c r="C110" s="68"/>
      <c r="D110" s="52" t="s">
        <v>106</v>
      </c>
      <c r="E110" s="68"/>
      <c r="F110" s="27"/>
      <c r="G110" s="28"/>
      <c r="I110" s="28"/>
      <c r="J110" s="28"/>
      <c r="K110" s="28"/>
      <c r="L110" s="29"/>
    </row>
    <row r="111" spans="2:12" ht="18.75">
      <c r="B111" s="202" t="s">
        <v>107</v>
      </c>
      <c r="C111" s="202"/>
      <c r="D111" s="44" t="s">
        <v>224</v>
      </c>
      <c r="E111" s="44"/>
      <c r="F111" s="27"/>
      <c r="G111" s="28"/>
      <c r="I111" s="28"/>
      <c r="J111" s="28"/>
      <c r="K111" s="28"/>
      <c r="L111" s="29"/>
    </row>
    <row r="112" spans="6:21" s="47" customFormat="1" ht="26.25" customHeight="1">
      <c r="F112" s="44"/>
      <c r="G112" s="52"/>
      <c r="H112" s="44"/>
      <c r="I112" s="44"/>
      <c r="J112" s="44"/>
      <c r="K112" s="44"/>
      <c r="L112" s="43"/>
      <c r="M112" s="43"/>
      <c r="N112" s="43"/>
      <c r="O112" s="43"/>
      <c r="P112" s="43"/>
      <c r="Q112" s="43"/>
      <c r="R112" s="43"/>
      <c r="S112" s="43"/>
      <c r="T112" s="71"/>
      <c r="U112" s="45"/>
    </row>
    <row r="113" spans="1:17" ht="30" customHeight="1">
      <c r="A113" s="7"/>
      <c r="B113" s="7"/>
      <c r="C113" s="7"/>
      <c r="D113" s="7"/>
      <c r="E113" s="7"/>
      <c r="F113" s="7"/>
      <c r="Q113" s="7"/>
    </row>
    <row r="114" spans="1:17" ht="30" customHeight="1">
      <c r="A114" s="7"/>
      <c r="B114" s="7"/>
      <c r="C114" s="7"/>
      <c r="D114" s="7"/>
      <c r="E114" s="7"/>
      <c r="F114" s="7"/>
      <c r="Q114" s="7"/>
    </row>
  </sheetData>
  <sheetProtection/>
  <mergeCells count="5">
    <mergeCell ref="A1:Q1"/>
    <mergeCell ref="A3:Q3"/>
    <mergeCell ref="B111:C111"/>
    <mergeCell ref="M4:N4"/>
    <mergeCell ref="B4:C4"/>
  </mergeCells>
  <printOptions/>
  <pageMargins left="0.3937007874015748" right="0.1968503937007874" top="0.1968503937007874" bottom="0.1968503937007874" header="0.31496062992125984" footer="0.31496062992125984"/>
  <pageSetup blackAndWhite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U33"/>
  <sheetViews>
    <sheetView tabSelected="1" workbookViewId="0" topLeftCell="A5">
      <selection activeCell="A1" sqref="A1:U33"/>
    </sheetView>
  </sheetViews>
  <sheetFormatPr defaultColWidth="9.140625" defaultRowHeight="15"/>
  <cols>
    <col min="1" max="1" width="4.28125" style="30" customWidth="1"/>
    <col min="2" max="2" width="24.28125" style="69" customWidth="1"/>
    <col min="3" max="3" width="8.7109375" style="69" customWidth="1"/>
    <col min="4" max="19" width="6.28125" style="30" customWidth="1"/>
    <col min="20" max="20" width="7.421875" style="51" customWidth="1"/>
    <col min="21" max="21" width="5.57421875" style="30" customWidth="1"/>
    <col min="22" max="16384" width="9.140625" style="30" customWidth="1"/>
  </cols>
  <sheetData>
    <row r="1" spans="1:21" ht="15.75">
      <c r="A1" s="200" t="s">
        <v>119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15.75">
      <c r="A2" s="200" t="s">
        <v>97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5.75">
      <c r="A3" s="205" t="s">
        <v>399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5.7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19" ht="17.25" customHeight="1">
      <c r="A5" s="52"/>
      <c r="B5" s="199" t="s">
        <v>398</v>
      </c>
      <c r="C5" s="199"/>
      <c r="D5" s="19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 t="s">
        <v>98</v>
      </c>
    </row>
    <row r="6" spans="1:19" ht="17.25" customHeight="1">
      <c r="A6" s="52"/>
      <c r="B6" s="72"/>
      <c r="C6" s="72"/>
      <c r="D6" s="72"/>
      <c r="E6" s="52"/>
      <c r="F6" s="52"/>
      <c r="G6" s="52"/>
      <c r="H6" s="52"/>
      <c r="I6" s="52"/>
      <c r="J6" s="52"/>
      <c r="K6" s="52"/>
      <c r="L6" s="52"/>
      <c r="M6" s="52"/>
      <c r="Q6" s="52"/>
      <c r="R6" s="52"/>
      <c r="S6" s="52"/>
    </row>
    <row r="7" spans="1:21" ht="12.75" customHeight="1">
      <c r="A7" s="204" t="s">
        <v>99</v>
      </c>
      <c r="B7" s="206" t="s">
        <v>0</v>
      </c>
      <c r="C7" s="207" t="s">
        <v>127</v>
      </c>
      <c r="D7" s="207" t="s">
        <v>121</v>
      </c>
      <c r="E7" s="207"/>
      <c r="F7" s="207"/>
      <c r="G7" s="207"/>
      <c r="H7" s="207" t="s">
        <v>122</v>
      </c>
      <c r="I7" s="207"/>
      <c r="J7" s="207"/>
      <c r="K7" s="207" t="s">
        <v>123</v>
      </c>
      <c r="L7" s="207"/>
      <c r="M7" s="207"/>
      <c r="N7" s="207"/>
      <c r="O7" s="208" t="s">
        <v>124</v>
      </c>
      <c r="P7" s="209"/>
      <c r="Q7" s="210"/>
      <c r="R7" s="143" t="s">
        <v>360</v>
      </c>
      <c r="S7" s="131" t="s">
        <v>125</v>
      </c>
      <c r="T7" s="204" t="s">
        <v>126</v>
      </c>
      <c r="U7" s="204" t="s">
        <v>115</v>
      </c>
    </row>
    <row r="8" spans="1:21" ht="12.75">
      <c r="A8" s="204"/>
      <c r="B8" s="206"/>
      <c r="C8" s="207"/>
      <c r="D8" s="10" t="s">
        <v>148</v>
      </c>
      <c r="E8" s="10" t="s">
        <v>116</v>
      </c>
      <c r="F8" s="10" t="s">
        <v>117</v>
      </c>
      <c r="G8" s="10" t="s">
        <v>118</v>
      </c>
      <c r="H8" s="10" t="s">
        <v>148</v>
      </c>
      <c r="I8" s="10" t="s">
        <v>116</v>
      </c>
      <c r="J8" s="10" t="s">
        <v>117</v>
      </c>
      <c r="K8" s="10" t="s">
        <v>148</v>
      </c>
      <c r="L8" s="10" t="s">
        <v>116</v>
      </c>
      <c r="M8" s="10" t="s">
        <v>117</v>
      </c>
      <c r="N8" s="10" t="s">
        <v>118</v>
      </c>
      <c r="O8" s="10" t="s">
        <v>148</v>
      </c>
      <c r="P8" s="10" t="s">
        <v>116</v>
      </c>
      <c r="Q8" s="10" t="s">
        <v>117</v>
      </c>
      <c r="R8" s="10" t="s">
        <v>116</v>
      </c>
      <c r="S8" s="10" t="s">
        <v>148</v>
      </c>
      <c r="T8" s="204"/>
      <c r="U8" s="204"/>
    </row>
    <row r="9" spans="1:21" ht="15.75" customHeight="1">
      <c r="A9" s="132">
        <v>1</v>
      </c>
      <c r="B9" s="221" t="s">
        <v>359</v>
      </c>
      <c r="C9" s="133">
        <v>17</v>
      </c>
      <c r="D9" s="46">
        <f>VLOOKUP($C9,види!$Q$7:$R$19,2,FALSE)</f>
        <v>82.80000000000001</v>
      </c>
      <c r="E9" s="46">
        <f>VLOOKUP($C9,види!$Q$21:$R$33,2,FALSE)</f>
        <v>106.66666666666667</v>
      </c>
      <c r="F9" s="46"/>
      <c r="G9" s="46">
        <f>VLOOKUP($C9,види!$Q$42:$R$44,2,FALSE)</f>
        <v>115.73333333333333</v>
      </c>
      <c r="H9" s="46">
        <f>VLOOKUP($C9,види!$Q$46:$R$52,2,FALSE)</f>
        <v>84.26666666666667</v>
      </c>
      <c r="I9" s="46">
        <f>VLOOKUP($C9,види!$Q$54:$R$59,2,FALSE)</f>
        <v>112.5</v>
      </c>
      <c r="J9" s="46"/>
      <c r="K9" s="46">
        <f>VLOOKUP($C9,види!$Q$66:$R$74,2,FALSE)</f>
        <v>84.80000000000001</v>
      </c>
      <c r="L9" s="46">
        <f>VLOOKUP($C9,види!$Q$76:$R$82,2,FALSE)</f>
        <v>108</v>
      </c>
      <c r="M9" s="46">
        <f>VLOOKUP($C9,види!$Q$84:$R$86,2,FALSE)</f>
        <v>129.6</v>
      </c>
      <c r="N9" s="46">
        <f>VLOOKUP($C9,види!$Q$88:$R$90,2,FALSE)</f>
        <v>162.39999999999998</v>
      </c>
      <c r="O9" s="46"/>
      <c r="P9" s="46"/>
      <c r="Q9" s="46"/>
      <c r="R9" s="46"/>
      <c r="S9" s="46">
        <f>VLOOKUP($C9,види!$Q$92:$R$93,2,FALSE)</f>
        <v>85.33333333333334</v>
      </c>
      <c r="T9" s="46">
        <f>SUM(D9:S9)</f>
        <v>1072.1</v>
      </c>
      <c r="U9" s="125" t="s">
        <v>116</v>
      </c>
    </row>
    <row r="10" spans="1:21" ht="15.75" customHeight="1">
      <c r="A10" s="132">
        <v>2</v>
      </c>
      <c r="B10" s="134" t="s">
        <v>172</v>
      </c>
      <c r="C10" s="133">
        <v>13</v>
      </c>
      <c r="D10" s="46">
        <f>VLOOKUP($C10,види!$Q$7:$R$19,2,FALSE)</f>
        <v>90.80000000000001</v>
      </c>
      <c r="E10" s="46">
        <f>VLOOKUP($C10,види!$Q$21:$R$33,2,FALSE)</f>
        <v>111.33333333333333</v>
      </c>
      <c r="F10" s="46">
        <f>VLOOKUP($C10,види!$Q$35:$R$40,2,FALSE)</f>
        <v>134</v>
      </c>
      <c r="G10" s="46"/>
      <c r="H10" s="46"/>
      <c r="I10" s="46">
        <f>VLOOKUP($C10,види!$Q$54:$R$59,2,FALSE)</f>
        <v>112</v>
      </c>
      <c r="J10" s="46">
        <f>VLOOKUP($C10,види!$Q$61:$R$64,2,FALSE)</f>
        <v>132</v>
      </c>
      <c r="K10" s="46">
        <f>VLOOKUP($C10,види!$Q$66:$R$74,2,FALSE)</f>
        <v>83.60000000000001</v>
      </c>
      <c r="L10" s="46">
        <f>VLOOKUP($C10,види!$Q$76:$R$82,2,FALSE)</f>
        <v>103.33333333333333</v>
      </c>
      <c r="M10" s="46">
        <f>VLOOKUP($C10,види!$Q$84:$R$86,2,FALSE)</f>
        <v>127.6</v>
      </c>
      <c r="N10" s="46">
        <f>VLOOKUP($C10,види!$Q$88:$R$90,2,FALSE)</f>
        <v>151.66666666666666</v>
      </c>
      <c r="O10" s="46"/>
      <c r="P10" s="46"/>
      <c r="Q10" s="46"/>
      <c r="R10" s="46"/>
      <c r="S10" s="46"/>
      <c r="T10" s="46">
        <f>SUM(D10:S10)</f>
        <v>1046.3333333333335</v>
      </c>
      <c r="U10" s="125" t="s">
        <v>117</v>
      </c>
    </row>
    <row r="11" spans="1:21" ht="15.75" customHeight="1">
      <c r="A11" s="132">
        <v>3</v>
      </c>
      <c r="B11" s="134" t="s">
        <v>177</v>
      </c>
      <c r="C11" s="133">
        <v>20</v>
      </c>
      <c r="D11" s="46">
        <f>VLOOKUP($C11,види!$Q$7:$R$19,2,FALSE)</f>
        <v>88.80000000000001</v>
      </c>
      <c r="E11" s="46">
        <f>VLOOKUP($C11,види!$Q$21:$R$33,2,FALSE)</f>
        <v>105.66666666666667</v>
      </c>
      <c r="F11" s="46">
        <f>VLOOKUP($C11,види!$Q$35:$R$40,2,FALSE)</f>
        <v>101.19999999999999</v>
      </c>
      <c r="G11" s="46"/>
      <c r="H11" s="46">
        <f>VLOOKUP($C11,види!$Q$46:$R$52,2,FALSE)</f>
        <v>74.66666666666667</v>
      </c>
      <c r="I11" s="46"/>
      <c r="J11" s="46"/>
      <c r="K11" s="46">
        <f>VLOOKUP($C11,види!$Q$66:$R$74,2,FALSE)</f>
        <v>77.60000000000001</v>
      </c>
      <c r="L11" s="46">
        <f>VLOOKUP($C11,види!$Q$76:$R$82,2,FALSE)</f>
        <v>110.66666666666667</v>
      </c>
      <c r="M11" s="46">
        <f>VLOOKUP($C11,види!$Q$84:$R$86,2,FALSE)</f>
        <v>125.6</v>
      </c>
      <c r="N11" s="46"/>
      <c r="O11" s="46">
        <f>VLOOKUP($C11,види!$Q$95:$R$95,2,FALSE)</f>
        <v>74.93333333333334</v>
      </c>
      <c r="P11" s="46"/>
      <c r="Q11" s="46"/>
      <c r="R11" s="46"/>
      <c r="S11" s="46"/>
      <c r="T11" s="46">
        <f>SUM(D11:S11)</f>
        <v>759.1333333333334</v>
      </c>
      <c r="U11" s="125" t="s">
        <v>118</v>
      </c>
    </row>
    <row r="12" spans="1:21" ht="15.75" customHeight="1">
      <c r="A12" s="132">
        <v>3</v>
      </c>
      <c r="B12" s="134" t="s">
        <v>178</v>
      </c>
      <c r="C12" s="133">
        <v>15</v>
      </c>
      <c r="D12" s="46">
        <f>VLOOKUP($C12,види!$Q$7:$R$19,2,FALSE)</f>
        <v>93.2</v>
      </c>
      <c r="E12" s="46"/>
      <c r="F12" s="46"/>
      <c r="G12" s="46">
        <f>VLOOKUP($C12,види!$Q$42:$R$44,2,FALSE)</f>
        <v>163.33333333333334</v>
      </c>
      <c r="H12" s="46">
        <f>VLOOKUP($C12,види!$Q$46:$R$52,2,FALSE)</f>
        <v>75.2</v>
      </c>
      <c r="I12" s="46">
        <f>VLOOKUP($C12,види!$Q$54:$R$59,2,FALSE)</f>
        <v>99</v>
      </c>
      <c r="J12" s="46"/>
      <c r="K12" s="46">
        <f>VLOOKUP($C12,види!$Q$66:$R$74,2,FALSE)</f>
        <v>67.2</v>
      </c>
      <c r="L12" s="46"/>
      <c r="M12" s="46"/>
      <c r="N12" s="46"/>
      <c r="O12" s="46"/>
      <c r="P12" s="46"/>
      <c r="Q12" s="46">
        <f>VLOOKUP($C12,види!$Q$99:$R$99,2,FALSE)</f>
        <v>130</v>
      </c>
      <c r="R12" s="46"/>
      <c r="S12" s="46"/>
      <c r="T12" s="46">
        <f>SUM(D12:S12)</f>
        <v>627.9333333333334</v>
      </c>
      <c r="U12" s="125">
        <v>4</v>
      </c>
    </row>
    <row r="13" spans="1:21" ht="15.75" customHeight="1">
      <c r="A13" s="132">
        <v>4</v>
      </c>
      <c r="B13" s="134" t="s">
        <v>173</v>
      </c>
      <c r="C13" s="133">
        <v>23</v>
      </c>
      <c r="D13" s="46">
        <f>VLOOKUP($C13,види!$Q$7:$R$19,2,FALSE)</f>
        <v>83.2</v>
      </c>
      <c r="E13" s="46">
        <f>VLOOKUP($C13,види!$Q$21:$R$33,2,FALSE)</f>
        <v>112.66666666666667</v>
      </c>
      <c r="F13" s="46">
        <f>VLOOKUP($C13,види!$Q$35:$R$40,2,FALSE)</f>
        <v>140</v>
      </c>
      <c r="G13" s="46"/>
      <c r="H13" s="46">
        <f>VLOOKUP($C13,види!$Q$46:$R$52,2,FALSE)</f>
        <v>66.93333333333334</v>
      </c>
      <c r="I13" s="46">
        <f>VLOOKUP($C13,види!$Q$54:$R$59,2,FALSE)</f>
        <v>119</v>
      </c>
      <c r="J13" s="46"/>
      <c r="K13" s="46"/>
      <c r="L13" s="46">
        <f>VLOOKUP($C13,види!$Q$76:$R$82,2,FALSE)</f>
        <v>92</v>
      </c>
      <c r="M13" s="46"/>
      <c r="N13" s="46"/>
      <c r="O13" s="46"/>
      <c r="P13" s="46"/>
      <c r="Q13" s="46"/>
      <c r="R13" s="46"/>
      <c r="S13" s="46"/>
      <c r="T13" s="46">
        <f>SUM(D13:S13)</f>
        <v>613.8</v>
      </c>
      <c r="U13" s="125">
        <v>5</v>
      </c>
    </row>
    <row r="14" spans="1:21" ht="15.75" customHeight="1">
      <c r="A14" s="132">
        <v>5</v>
      </c>
      <c r="B14" s="134" t="s">
        <v>176</v>
      </c>
      <c r="C14" s="133">
        <v>7</v>
      </c>
      <c r="D14" s="46">
        <f>VLOOKUP($C14,види!$Q$7:$R$19,2,FALSE)</f>
        <v>74.8</v>
      </c>
      <c r="E14" s="46">
        <f>VLOOKUP($C14,види!$Q$21:$R$33,2,FALSE)</f>
        <v>100</v>
      </c>
      <c r="F14" s="46">
        <f>VLOOKUP($C14,види!$Q$35:$R$40,2,FALSE)</f>
        <v>106.8</v>
      </c>
      <c r="G14" s="46">
        <f>VLOOKUP($C14,види!$Q$42:$R$44,2,FALSE)</f>
        <v>147.46666666666664</v>
      </c>
      <c r="H14" s="46"/>
      <c r="I14" s="46"/>
      <c r="J14" s="46"/>
      <c r="K14" s="46">
        <f>VLOOKUP($C14,види!$Q$66:$R$74,2,FALSE)</f>
        <v>68.8</v>
      </c>
      <c r="L14" s="46">
        <f>VLOOKUP($C14,види!$Q$76:$R$82,2,FALSE)</f>
        <v>101.66666666666667</v>
      </c>
      <c r="M14" s="46"/>
      <c r="N14" s="46"/>
      <c r="O14" s="46"/>
      <c r="P14" s="46"/>
      <c r="Q14" s="46"/>
      <c r="R14" s="46"/>
      <c r="S14" s="46"/>
      <c r="T14" s="46">
        <f>SUM(D14:S14)</f>
        <v>599.5333333333333</v>
      </c>
      <c r="U14" s="125">
        <v>6</v>
      </c>
    </row>
    <row r="15" spans="1:21" ht="15.75" customHeight="1">
      <c r="A15" s="132">
        <v>6</v>
      </c>
      <c r="B15" s="134" t="s">
        <v>184</v>
      </c>
      <c r="C15" s="133">
        <v>3</v>
      </c>
      <c r="D15" s="46">
        <f>VLOOKUP($C15,види!$Q$7:$R$19,2,FALSE)</f>
        <v>72.4</v>
      </c>
      <c r="E15" s="46">
        <f>VLOOKUP($C15,види!$Q$21:$R$33,2,FALSE)</f>
        <v>101.33333333333333</v>
      </c>
      <c r="F15" s="46"/>
      <c r="G15" s="46"/>
      <c r="H15" s="46"/>
      <c r="I15" s="46"/>
      <c r="J15" s="46">
        <f>VLOOKUP($C15,види!$Q$61:$R$64,2,FALSE)</f>
        <v>130.79999999999998</v>
      </c>
      <c r="K15" s="46">
        <f>VLOOKUP($C15,види!$Q$66:$R$74,2,FALSE)</f>
        <v>0</v>
      </c>
      <c r="L15" s="46"/>
      <c r="M15" s="46"/>
      <c r="N15" s="46">
        <f>VLOOKUP($C15,види!$Q$88:$R$90,2,FALSE)</f>
        <v>151.66666666666666</v>
      </c>
      <c r="O15" s="46"/>
      <c r="P15" s="46"/>
      <c r="Q15" s="46"/>
      <c r="R15" s="46">
        <f>VLOOKUP($C15,види!$Q$101:$R$101,2,FALSE)</f>
        <v>107</v>
      </c>
      <c r="S15" s="46"/>
      <c r="T15" s="46">
        <f>SUM(D15:S15)</f>
        <v>563.1999999999999</v>
      </c>
      <c r="U15" s="125">
        <v>7</v>
      </c>
    </row>
    <row r="16" spans="1:21" ht="15.75" customHeight="1">
      <c r="A16" s="132">
        <v>7</v>
      </c>
      <c r="B16" s="134" t="s">
        <v>239</v>
      </c>
      <c r="C16" s="133">
        <v>11</v>
      </c>
      <c r="D16" s="46"/>
      <c r="E16" s="46"/>
      <c r="F16" s="46"/>
      <c r="G16" s="46"/>
      <c r="H16" s="46">
        <f>VLOOKUP($C16,види!$Q$46:$R$52,2,FALSE)</f>
        <v>73.33333333333334</v>
      </c>
      <c r="I16" s="46">
        <f>VLOOKUP($C16,види!$Q$54:$R$59,2,FALSE)</f>
        <v>99</v>
      </c>
      <c r="J16" s="46">
        <f>VLOOKUP($C16,види!$Q$61:$R$64,2,FALSE)</f>
        <v>123.6</v>
      </c>
      <c r="K16" s="46">
        <f>VLOOKUP($C16,види!$Q$66:$R$74,2,FALSE)</f>
        <v>77.2</v>
      </c>
      <c r="L16" s="46">
        <f>VLOOKUP($C16,види!$Q$76:$R$82,2,FALSE)</f>
        <v>88.66666666666667</v>
      </c>
      <c r="M16" s="46"/>
      <c r="N16" s="46"/>
      <c r="O16" s="46"/>
      <c r="P16" s="46"/>
      <c r="Q16" s="46"/>
      <c r="R16" s="46"/>
      <c r="S16" s="46"/>
      <c r="T16" s="46">
        <f>SUM(D16:S16)</f>
        <v>461.8</v>
      </c>
      <c r="U16" s="125">
        <v>8</v>
      </c>
    </row>
    <row r="17" spans="1:21" ht="15.75" customHeight="1">
      <c r="A17" s="132">
        <v>8</v>
      </c>
      <c r="B17" s="134" t="s">
        <v>179</v>
      </c>
      <c r="C17" s="133">
        <v>21</v>
      </c>
      <c r="D17" s="46">
        <f>VLOOKUP($C17,види!$Q$7:$R$19,2,FALSE)</f>
        <v>82.4</v>
      </c>
      <c r="E17" s="46">
        <f>VLOOKUP($C17,види!$Q$21:$R$33,2,FALSE)</f>
        <v>100</v>
      </c>
      <c r="F17" s="46"/>
      <c r="G17" s="46"/>
      <c r="H17" s="46"/>
      <c r="I17" s="46"/>
      <c r="J17" s="46"/>
      <c r="K17" s="46"/>
      <c r="L17" s="46">
        <f>VLOOKUP($C17,види!$Q$76:$R$82,2,FALSE)</f>
        <v>96</v>
      </c>
      <c r="M17" s="46"/>
      <c r="N17" s="46"/>
      <c r="O17" s="46"/>
      <c r="P17" s="46">
        <f>VLOOKUP($C17,види!$Q$97:$R$97,2,FALSE)</f>
        <v>109.66666666666667</v>
      </c>
      <c r="Q17" s="46"/>
      <c r="R17" s="46"/>
      <c r="S17" s="46"/>
      <c r="T17" s="46">
        <f>SUM(D17:S17)</f>
        <v>388.06666666666666</v>
      </c>
      <c r="U17" s="125">
        <v>9</v>
      </c>
    </row>
    <row r="18" spans="1:21" ht="15.75" customHeight="1">
      <c r="A18" s="132">
        <v>9</v>
      </c>
      <c r="B18" s="134" t="s">
        <v>182</v>
      </c>
      <c r="C18" s="133">
        <v>2</v>
      </c>
      <c r="D18" s="46">
        <f>VLOOKUP($C18,види!$Q$7:$R$19,2,FALSE)</f>
        <v>89.60000000000001</v>
      </c>
      <c r="E18" s="46">
        <f>VLOOKUP($C18,види!$Q$21:$R$33,2,FALSE)</f>
        <v>99</v>
      </c>
      <c r="F18" s="46"/>
      <c r="G18" s="46"/>
      <c r="H18" s="46">
        <f>VLOOKUP($C18,види!$Q$46:$R$52,2,FALSE)</f>
        <v>63.2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>
        <f>VLOOKUP($C18,види!$Q$92:$R$93,2,FALSE)</f>
        <v>78.66666666666667</v>
      </c>
      <c r="T18" s="46">
        <f>SUM(D18:S18)</f>
        <v>330.4666666666667</v>
      </c>
      <c r="U18" s="125">
        <v>10</v>
      </c>
    </row>
    <row r="19" spans="1:21" ht="15.75" customHeight="1">
      <c r="A19" s="132">
        <v>10</v>
      </c>
      <c r="B19" s="134" t="s">
        <v>175</v>
      </c>
      <c r="C19" s="133">
        <v>8</v>
      </c>
      <c r="D19" s="46">
        <f>VLOOKUP($C19,види!$Q$7:$R$19,2,FALSE)</f>
        <v>94.4</v>
      </c>
      <c r="E19" s="46">
        <f>VLOOKUP($C19,види!$Q$21:$R$33,2,FALSE)</f>
        <v>114.66666666666667</v>
      </c>
      <c r="F19" s="46"/>
      <c r="G19" s="46"/>
      <c r="H19" s="46"/>
      <c r="I19" s="46"/>
      <c r="J19" s="46"/>
      <c r="K19" s="46">
        <f>VLOOKUP($C19,види!$Q$66:$R$74,2,FALSE)</f>
        <v>86.4</v>
      </c>
      <c r="L19" s="46"/>
      <c r="M19" s="46"/>
      <c r="N19" s="46"/>
      <c r="O19" s="46"/>
      <c r="P19" s="46"/>
      <c r="Q19" s="46"/>
      <c r="R19" s="46"/>
      <c r="S19" s="46"/>
      <c r="T19" s="46">
        <f>SUM(D19:S19)</f>
        <v>295.4666666666667</v>
      </c>
      <c r="U19" s="125">
        <v>11</v>
      </c>
    </row>
    <row r="20" spans="1:21" ht="15.75" customHeight="1">
      <c r="A20" s="132">
        <v>11</v>
      </c>
      <c r="B20" s="134" t="s">
        <v>186</v>
      </c>
      <c r="C20" s="133">
        <v>10</v>
      </c>
      <c r="D20" s="46">
        <f>VLOOKUP($C20,види!$Q$7:$R$19,2,FALSE)</f>
        <v>72</v>
      </c>
      <c r="E20" s="46">
        <f>VLOOKUP($C20,види!$Q$21:$R$33,2,FALSE)</f>
        <v>92</v>
      </c>
      <c r="F20" s="46"/>
      <c r="G20" s="46"/>
      <c r="H20" s="46"/>
      <c r="I20" s="46"/>
      <c r="J20" s="46"/>
      <c r="K20" s="46">
        <f>VLOOKUP($C20,види!$Q$66:$R$74,2,FALSE)</f>
        <v>69.60000000000001</v>
      </c>
      <c r="L20" s="46"/>
      <c r="M20" s="46"/>
      <c r="N20" s="46"/>
      <c r="O20" s="46"/>
      <c r="P20" s="46"/>
      <c r="Q20" s="46"/>
      <c r="R20" s="46"/>
      <c r="S20" s="46"/>
      <c r="T20" s="46">
        <f>SUM(D20:S20)</f>
        <v>233.60000000000002</v>
      </c>
      <c r="U20" s="125">
        <v>12</v>
      </c>
    </row>
    <row r="21" spans="1:21" ht="15.75" customHeight="1">
      <c r="A21" s="132">
        <v>12</v>
      </c>
      <c r="B21" s="134" t="s">
        <v>183</v>
      </c>
      <c r="C21" s="133">
        <v>6</v>
      </c>
      <c r="D21" s="46">
        <f>VLOOKUP($C21,види!$Q$7:$R$19,2,FALSE)</f>
        <v>67.60000000000001</v>
      </c>
      <c r="E21" s="46"/>
      <c r="F21" s="46">
        <f>VLOOKUP($C21,види!$Q$35:$R$40,2,FALSE)</f>
        <v>107.60000000000001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>
        <f>SUM(D21:S21)</f>
        <v>175.20000000000002</v>
      </c>
      <c r="U21" s="125">
        <v>13</v>
      </c>
    </row>
    <row r="22" spans="1:21" ht="15.75" customHeight="1">
      <c r="A22" s="132">
        <v>13</v>
      </c>
      <c r="B22" s="220" t="s">
        <v>181</v>
      </c>
      <c r="C22" s="133">
        <v>5</v>
      </c>
      <c r="D22" s="46"/>
      <c r="E22" s="46"/>
      <c r="F22" s="46"/>
      <c r="G22" s="46"/>
      <c r="H22" s="46"/>
      <c r="I22" s="46"/>
      <c r="J22" s="46">
        <f>VLOOKUP($C22,види!$Q$61:$R$64,2,FALSE)</f>
        <v>137.4</v>
      </c>
      <c r="K22" s="46"/>
      <c r="L22" s="46"/>
      <c r="M22" s="46"/>
      <c r="N22" s="46"/>
      <c r="O22" s="46"/>
      <c r="P22" s="46"/>
      <c r="Q22" s="46"/>
      <c r="R22" s="46"/>
      <c r="S22" s="46"/>
      <c r="T22" s="46">
        <f>SUM(D22:S22)</f>
        <v>137.4</v>
      </c>
      <c r="U22" s="125">
        <v>14</v>
      </c>
    </row>
    <row r="23" spans="1:21" ht="15.75" customHeight="1">
      <c r="A23" s="132">
        <v>14</v>
      </c>
      <c r="B23" s="134" t="s">
        <v>180</v>
      </c>
      <c r="C23" s="133">
        <v>19</v>
      </c>
      <c r="D23" s="46"/>
      <c r="E23" s="46"/>
      <c r="F23" s="46"/>
      <c r="G23" s="46"/>
      <c r="H23" s="46"/>
      <c r="I23" s="46">
        <f>VLOOKUP($C23,види!$Q$54:$R$59,2,FALSE)</f>
        <v>109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>
        <f>SUM(D23:S23)</f>
        <v>109</v>
      </c>
      <c r="U23" s="125">
        <v>15</v>
      </c>
    </row>
    <row r="24" spans="1:21" ht="15.75" customHeight="1">
      <c r="A24" s="132">
        <v>15</v>
      </c>
      <c r="B24" s="134" t="s">
        <v>361</v>
      </c>
      <c r="C24" s="133">
        <v>4</v>
      </c>
      <c r="D24" s="46"/>
      <c r="E24" s="46">
        <f>VLOOKUP($C24,види!$Q$21:$R$33,2,FALSE)</f>
        <v>101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>
        <f>SUM(D24:S24)</f>
        <v>101</v>
      </c>
      <c r="U24" s="125">
        <v>16</v>
      </c>
    </row>
    <row r="25" spans="1:21" ht="15.75" customHeight="1">
      <c r="A25" s="132">
        <v>16</v>
      </c>
      <c r="B25" s="136" t="s">
        <v>218</v>
      </c>
      <c r="C25" s="133">
        <v>24</v>
      </c>
      <c r="D25" s="46"/>
      <c r="E25" s="46">
        <f>VLOOKUP($C25,види!$Q$21:$R$33,2,FALSE)</f>
        <v>98.66666666666667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>
        <f>SUM(D25:S25)</f>
        <v>98.66666666666667</v>
      </c>
      <c r="U25" s="125">
        <v>17</v>
      </c>
    </row>
    <row r="26" spans="1:21" ht="15.75" customHeight="1">
      <c r="A26" s="132">
        <v>17</v>
      </c>
      <c r="B26" s="134" t="s">
        <v>335</v>
      </c>
      <c r="C26" s="133">
        <v>16</v>
      </c>
      <c r="D26" s="46"/>
      <c r="E26" s="46">
        <f>VLOOKUP($C26,види!$Q$21:$R$33,2,FALSE)</f>
        <v>94.33333333333333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>
        <f>SUM(D26:S26)</f>
        <v>94.33333333333333</v>
      </c>
      <c r="U26" s="125">
        <v>18</v>
      </c>
    </row>
    <row r="27" spans="1:21" ht="15.75" customHeight="1">
      <c r="A27" s="132">
        <v>18</v>
      </c>
      <c r="B27" s="134" t="s">
        <v>238</v>
      </c>
      <c r="C27" s="133">
        <v>14</v>
      </c>
      <c r="D27" s="46">
        <f>VLOOKUP($C27,види!$Q$7:$R$19,2,FALSE)</f>
        <v>78.80000000000001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>
        <f>SUM(D27:S27)</f>
        <v>78.80000000000001</v>
      </c>
      <c r="U27" s="125">
        <v>19</v>
      </c>
    </row>
    <row r="28" spans="1:21" ht="15.75" customHeight="1">
      <c r="A28" s="132">
        <v>19</v>
      </c>
      <c r="B28" s="135" t="s">
        <v>98</v>
      </c>
      <c r="C28" s="133">
        <v>25</v>
      </c>
      <c r="D28" s="46"/>
      <c r="E28" s="46"/>
      <c r="F28" s="46"/>
      <c r="G28" s="46"/>
      <c r="H28" s="46">
        <f>VLOOKUP($C28,види!$Q$46:$R$52,2,FALSE)</f>
        <v>60.800000000000004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f>SUM(D28:S28)</f>
        <v>60.800000000000004</v>
      </c>
      <c r="U28" s="125">
        <v>20</v>
      </c>
    </row>
    <row r="29" spans="1:21" ht="15.75" customHeight="1">
      <c r="A29" s="132">
        <v>20</v>
      </c>
      <c r="B29" s="134" t="s">
        <v>185</v>
      </c>
      <c r="C29" s="133">
        <v>22</v>
      </c>
      <c r="D29" s="46"/>
      <c r="E29" s="46"/>
      <c r="F29" s="46"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f>SUM(D29:S29)</f>
        <v>0</v>
      </c>
      <c r="U29" s="125">
        <v>21</v>
      </c>
    </row>
    <row r="30" spans="1:21" ht="26.25" customHeight="1">
      <c r="A30" s="158"/>
      <c r="B30" s="159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</row>
    <row r="31" spans="2:10" ht="15.75">
      <c r="B31" s="70" t="s">
        <v>105</v>
      </c>
      <c r="C31" s="70"/>
      <c r="D31" s="52"/>
      <c r="E31" s="52"/>
      <c r="F31" s="52"/>
      <c r="G31" s="52"/>
      <c r="H31" s="52"/>
      <c r="I31" s="52" t="s">
        <v>106</v>
      </c>
      <c r="J31" s="52"/>
    </row>
    <row r="32" spans="2:10" ht="15.75">
      <c r="B32" s="70"/>
      <c r="C32" s="70"/>
      <c r="D32" s="52"/>
      <c r="E32" s="52"/>
      <c r="F32" s="52"/>
      <c r="G32" s="52"/>
      <c r="H32" s="52"/>
      <c r="I32" s="52"/>
      <c r="J32" s="52"/>
    </row>
    <row r="33" spans="2:20" s="28" customFormat="1" ht="19.5" customHeight="1">
      <c r="B33" s="211" t="s">
        <v>107</v>
      </c>
      <c r="C33" s="211"/>
      <c r="D33" s="211"/>
      <c r="E33" s="52"/>
      <c r="F33" s="52"/>
      <c r="G33" s="52"/>
      <c r="H33" s="52"/>
      <c r="I33" s="52" t="s">
        <v>224</v>
      </c>
      <c r="J33" s="52"/>
      <c r="K33" s="30"/>
      <c r="L33" s="30"/>
      <c r="M33" s="30"/>
      <c r="N33" s="30"/>
      <c r="O33" s="30"/>
      <c r="P33" s="30"/>
      <c r="Q33" s="30"/>
      <c r="R33" s="30"/>
      <c r="S33" s="30"/>
      <c r="T33" s="51"/>
    </row>
  </sheetData>
  <sheetProtection/>
  <mergeCells count="15">
    <mergeCell ref="B33:D33"/>
    <mergeCell ref="K7:N7"/>
    <mergeCell ref="H7:J7"/>
    <mergeCell ref="B5:D5"/>
    <mergeCell ref="T7:T8"/>
    <mergeCell ref="C7:C8"/>
    <mergeCell ref="U7:U8"/>
    <mergeCell ref="A1:U1"/>
    <mergeCell ref="A2:U2"/>
    <mergeCell ref="A3:U3"/>
    <mergeCell ref="A4:U4"/>
    <mergeCell ref="A7:A8"/>
    <mergeCell ref="B7:B8"/>
    <mergeCell ref="D7:G7"/>
    <mergeCell ref="O7:Q7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Dell</cp:lastModifiedBy>
  <cp:lastPrinted>2018-03-16T08:52:46Z</cp:lastPrinted>
  <dcterms:created xsi:type="dcterms:W3CDTF">2015-03-05T09:51:29Z</dcterms:created>
  <dcterms:modified xsi:type="dcterms:W3CDTF">2018-03-16T08:54:23Z</dcterms:modified>
  <cp:category/>
  <cp:version/>
  <cp:contentType/>
  <cp:contentStatus/>
</cp:coreProperties>
</file>